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SRM-master/"/>
    </mc:Choice>
  </mc:AlternateContent>
  <xr:revisionPtr revIDLastSave="0" documentId="11_A928AD8C4BD4B30644BD7C973C8FEA8487C8B8F1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andidats" sheetId="1" r:id="rId1"/>
    <sheet name="Fournisseurs" sheetId="2" r:id="rId2"/>
    <sheet name="Contrats" sheetId="3" r:id="rId3"/>
    <sheet name="Livraisons" sheetId="4" r:id="rId4"/>
    <sheet name="Risques" sheetId="5" r:id="rId5"/>
    <sheet name="Tableau de bor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6" l="1"/>
  <c r="B10" i="6"/>
  <c r="B9" i="6"/>
  <c r="B8" i="6"/>
  <c r="B7" i="6"/>
  <c r="B6" i="6"/>
  <c r="B5" i="6"/>
  <c r="B4" i="6"/>
  <c r="B3" i="6"/>
  <c r="B2" i="6"/>
  <c r="G3" i="2"/>
  <c r="G2" i="2"/>
  <c r="H4" i="1"/>
  <c r="H3" i="1"/>
  <c r="H2" i="1"/>
</calcChain>
</file>

<file path=xl/sharedStrings.xml><?xml version="1.0" encoding="utf-8"?>
<sst xmlns="http://schemas.openxmlformats.org/spreadsheetml/2006/main" count="115" uniqueCount="77">
  <si>
    <t>nom</t>
  </si>
  <si>
    <t>categorie</t>
  </si>
  <si>
    <t>pays</t>
  </si>
  <si>
    <t>contact</t>
  </si>
  <si>
    <t>email</t>
  </si>
  <si>
    <t>tel</t>
  </si>
  <si>
    <t>note</t>
  </si>
  <si>
    <t>score</t>
  </si>
  <si>
    <t>statut</t>
  </si>
  <si>
    <t>composants</t>
  </si>
  <si>
    <t>Score = MIN(100, note×15 + 15 si email + 10 si tél) — même formule déterministe que computeScore() en JS (m1-candidats.html), pas d'approximation nécessaire ici. Composants = codes MRP (Z/Y/W...) que ce candidat déclare pouvoir fournir — lien utilisé par SRM (Module 3) pour présélectionner le fournisseur à l'import des besoins MRP.</t>
  </si>
  <si>
    <t>Atelier Métal Nord</t>
  </si>
  <si>
    <t>Composants</t>
  </si>
  <si>
    <t>France</t>
  </si>
  <si>
    <t>M. Dubois</t>
  </si>
  <si>
    <t>contact@atelier-metal-nord.example</t>
  </si>
  <si>
    <t>0320010203</t>
  </si>
  <si>
    <t>Validé</t>
  </si>
  <si>
    <t>Z</t>
  </si>
  <si>
    <t>PlastiPack Ibérica</t>
  </si>
  <si>
    <t>Matière première</t>
  </si>
  <si>
    <t>Espagne</t>
  </si>
  <si>
    <t>Mme Ruiz</t>
  </si>
  <si>
    <t>contact@plastipack.example</t>
  </si>
  <si>
    <t>Y</t>
  </si>
  <si>
    <t>Composites Alpins</t>
  </si>
  <si>
    <t>M. Blanc</t>
  </si>
  <si>
    <t>0450030405</t>
  </si>
  <si>
    <t>En évaluation</t>
  </si>
  <si>
    <t>Taux de service</t>
  </si>
  <si>
    <t>Dérivé des Candidats à statut «Validé» — même principe que validateCandidat() (m1-candidats.html). Table recalculée à chaque exécution, pas de CSV IN dédié. Colonne composants copiée du candidat.</t>
  </si>
  <si>
    <t>fournisseur</t>
  </si>
  <si>
    <t>objet</t>
  </si>
  <si>
    <t>dateDebut</t>
  </si>
  <si>
    <t>dateFin</t>
  </si>
  <si>
    <t>montant</t>
  </si>
  <si>
    <t>Approvisionnement composants métalliques</t>
  </si>
  <si>
    <t>2026-01-01</t>
  </si>
  <si>
    <t>2026-12-31</t>
  </si>
  <si>
    <t>Actif</t>
  </si>
  <si>
    <t>Fourniture matière première plastique</t>
  </si>
  <si>
    <t>2026-03-01</t>
  </si>
  <si>
    <t>2027-02-28</t>
  </si>
  <si>
    <t>date</t>
  </si>
  <si>
    <t>aTemps</t>
  </si>
  <si>
    <t>conforme</t>
  </si>
  <si>
    <t>commentaire</t>
  </si>
  <si>
    <t>2026-07-10</t>
  </si>
  <si>
    <t>RAS</t>
  </si>
  <si>
    <t>2026-07-20</t>
  </si>
  <si>
    <t>Retard de 2 jours</t>
  </si>
  <si>
    <t>2026-07-15</t>
  </si>
  <si>
    <t>Non-conformité mineure sur un lot</t>
  </si>
  <si>
    <t>type</t>
  </si>
  <si>
    <t>niveau</t>
  </si>
  <si>
    <t>description</t>
  </si>
  <si>
    <t>Délai</t>
  </si>
  <si>
    <t>Moyen</t>
  </si>
  <si>
    <t>Retards récurrents sur les 2 derniers mois</t>
  </si>
  <si>
    <t>Surveillé</t>
  </si>
  <si>
    <t>Qualité</t>
  </si>
  <si>
    <t>Élevé</t>
  </si>
  <si>
    <t>Non-conformité détectée sur un lot</t>
  </si>
  <si>
    <t>Ouvert</t>
  </si>
  <si>
    <t>Indicateur</t>
  </si>
  <si>
    <t>Valeur</t>
  </si>
  <si>
    <t>Reproduit les KPI déjà affichés sur index.html (candidats/fournisseurs, contrats actifs, taux de service, risques) en formules vivantes référençant Candidats/Fournisseurs/Contrats/Livraisons/Risques — jamais de valeur précalculée en Python. Cliquer une cellule Valeur affiche sa formule.</t>
  </si>
  <si>
    <t>Candidats — total</t>
  </si>
  <si>
    <t>Candidats — validés (fournisseurs)</t>
  </si>
  <si>
    <t>Contrats — actifs</t>
  </si>
  <si>
    <t>Contrats — montant total actif (€)</t>
  </si>
  <si>
    <t>Livraisons — total</t>
  </si>
  <si>
    <t>Taux de service global (%)</t>
  </si>
  <si>
    <t>Livraisons non conformes</t>
  </si>
  <si>
    <t>Risques ouverts</t>
  </si>
  <si>
    <t>Risques élevés non clos</t>
  </si>
  <si>
    <t>Risques clos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</si>
</sst>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8"/>
      <color rgb="FF7A839E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tabSelected="1" workbookViewId="0"/>
  </sheetViews>
  <sheetFormatPr defaultRowHeight="14.4" x14ac:dyDescent="0.3"/>
  <cols>
    <col min="1" max="1" width="24" customWidth="1"/>
    <col min="2" max="2" width="16" customWidth="1"/>
    <col min="3" max="3" width="14" customWidth="1"/>
    <col min="4" max="4" width="20" customWidth="1"/>
    <col min="5" max="5" width="26" customWidth="1"/>
    <col min="6" max="6" width="14" customWidth="1"/>
    <col min="7" max="8" width="8" customWidth="1"/>
    <col min="9" max="9" width="14" customWidth="1"/>
    <col min="10" max="10" width="16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2" t="s">
        <v>10</v>
      </c>
    </row>
    <row r="2" spans="1:12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>
        <v>4</v>
      </c>
      <c r="H2" s="3">
        <f>MIN(100,G2*15+IF(E2&lt;&gt;"",15,0)+IF(F2&lt;&gt;"",10,0))</f>
        <v>85</v>
      </c>
      <c r="I2" s="3" t="s">
        <v>17</v>
      </c>
      <c r="J2" s="3" t="s">
        <v>18</v>
      </c>
    </row>
    <row r="3" spans="1:12" x14ac:dyDescent="0.3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/>
      <c r="G3" s="3">
        <v>3</v>
      </c>
      <c r="H3" s="3">
        <f>MIN(100,G3*15+IF(E3&lt;&gt;"",15,0)+IF(F3&lt;&gt;"",10,0))</f>
        <v>60</v>
      </c>
      <c r="I3" s="3" t="s">
        <v>17</v>
      </c>
      <c r="J3" s="3" t="s">
        <v>24</v>
      </c>
    </row>
    <row r="4" spans="1:12" x14ac:dyDescent="0.3">
      <c r="A4" s="3" t="s">
        <v>25</v>
      </c>
      <c r="B4" s="3" t="s">
        <v>12</v>
      </c>
      <c r="C4" s="3" t="s">
        <v>13</v>
      </c>
      <c r="D4" s="3" t="s">
        <v>26</v>
      </c>
      <c r="E4" s="3"/>
      <c r="F4" s="3" t="s">
        <v>27</v>
      </c>
      <c r="G4" s="3">
        <v>3</v>
      </c>
      <c r="H4" s="3">
        <f>MIN(100,G4*15+IF(E4&lt;&gt;"",15,0)+IF(F4&lt;&gt;"",10,0))</f>
        <v>55</v>
      </c>
      <c r="I4" s="3" t="s">
        <v>28</v>
      </c>
      <c r="J4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workbookViewId="0"/>
  </sheetViews>
  <sheetFormatPr defaultRowHeight="14.4" x14ac:dyDescent="0.3"/>
  <cols>
    <col min="1" max="1" width="24" customWidth="1"/>
    <col min="2" max="2" width="16" customWidth="1"/>
    <col min="3" max="3" width="14" customWidth="1"/>
    <col min="4" max="4" width="20" customWidth="1"/>
    <col min="5" max="5" width="26" customWidth="1"/>
    <col min="6" max="6" width="14" customWidth="1"/>
    <col min="7" max="8" width="16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29</v>
      </c>
      <c r="H1" s="1" t="s">
        <v>9</v>
      </c>
      <c r="J1" s="2" t="s">
        <v>30</v>
      </c>
    </row>
    <row r="2" spans="1:10" x14ac:dyDescent="0.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>
        <f>IFERROR(ROUND(100*COUNTIFS(Livraisons!$A$2:$A$100000,A2,Livraisons!$C$2:$C$100000,TRUE)/COUNTIF(Livraisons!$A$2:$A$100000,A2),0),"—")</f>
        <v>50</v>
      </c>
      <c r="H2" s="3" t="s">
        <v>18</v>
      </c>
    </row>
    <row r="3" spans="1:10" x14ac:dyDescent="0.3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/>
      <c r="G3" s="3">
        <f>IFERROR(ROUND(100*COUNTIFS(Livraisons!$A$2:$A$100000,A3,Livraisons!$C$2:$C$100000,TRUE)/COUNTIF(Livraisons!$A$2:$A$100000,A3),0),"—")</f>
        <v>100</v>
      </c>
      <c r="H3" s="3" t="s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workbookViewId="0"/>
  </sheetViews>
  <sheetFormatPr defaultRowHeight="14.4" x14ac:dyDescent="0.3"/>
  <cols>
    <col min="1" max="1" width="24" customWidth="1"/>
    <col min="2" max="2" width="32" customWidth="1"/>
    <col min="3" max="5" width="14" customWidth="1"/>
    <col min="6" max="6" width="12" customWidth="1"/>
  </cols>
  <sheetData>
    <row r="1" spans="1:6" x14ac:dyDescent="0.3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8</v>
      </c>
    </row>
    <row r="2" spans="1:6" x14ac:dyDescent="0.3">
      <c r="A2" s="3" t="s">
        <v>11</v>
      </c>
      <c r="B2" s="3" t="s">
        <v>36</v>
      </c>
      <c r="C2" s="3" t="s">
        <v>37</v>
      </c>
      <c r="D2" s="3" t="s">
        <v>38</v>
      </c>
      <c r="E2" s="3">
        <v>45000</v>
      </c>
      <c r="F2" s="3" t="s">
        <v>39</v>
      </c>
    </row>
    <row r="3" spans="1:6" x14ac:dyDescent="0.3">
      <c r="A3" s="3" t="s">
        <v>19</v>
      </c>
      <c r="B3" s="3" t="s">
        <v>40</v>
      </c>
      <c r="C3" s="3" t="s">
        <v>41</v>
      </c>
      <c r="D3" s="3" t="s">
        <v>42</v>
      </c>
      <c r="E3" s="3">
        <v>28000</v>
      </c>
      <c r="F3" s="3" t="s">
        <v>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/>
  </sheetViews>
  <sheetFormatPr defaultRowHeight="14.4" x14ac:dyDescent="0.3"/>
  <cols>
    <col min="1" max="1" width="24" customWidth="1"/>
    <col min="2" max="2" width="14" customWidth="1"/>
    <col min="3" max="4" width="10" customWidth="1"/>
    <col min="5" max="5" width="40" customWidth="1"/>
  </cols>
  <sheetData>
    <row r="1" spans="1:5" x14ac:dyDescent="0.3">
      <c r="A1" s="1" t="s">
        <v>31</v>
      </c>
      <c r="B1" s="1" t="s">
        <v>43</v>
      </c>
      <c r="C1" s="1" t="s">
        <v>44</v>
      </c>
      <c r="D1" s="1" t="s">
        <v>45</v>
      </c>
      <c r="E1" s="1" t="s">
        <v>46</v>
      </c>
    </row>
    <row r="2" spans="1:5" x14ac:dyDescent="0.3">
      <c r="A2" s="3" t="s">
        <v>11</v>
      </c>
      <c r="B2" s="3" t="s">
        <v>47</v>
      </c>
      <c r="C2" s="3" t="b">
        <v>1</v>
      </c>
      <c r="D2" s="3" t="b">
        <v>1</v>
      </c>
      <c r="E2" s="3" t="s">
        <v>48</v>
      </c>
    </row>
    <row r="3" spans="1:5" x14ac:dyDescent="0.3">
      <c r="A3" s="3" t="s">
        <v>11</v>
      </c>
      <c r="B3" s="3" t="s">
        <v>49</v>
      </c>
      <c r="C3" s="3" t="b">
        <v>0</v>
      </c>
      <c r="D3" s="3" t="b">
        <v>1</v>
      </c>
      <c r="E3" s="3" t="s">
        <v>50</v>
      </c>
    </row>
    <row r="4" spans="1:5" x14ac:dyDescent="0.3">
      <c r="A4" s="3" t="s">
        <v>19</v>
      </c>
      <c r="B4" s="3" t="s">
        <v>51</v>
      </c>
      <c r="C4" s="3" t="b">
        <v>1</v>
      </c>
      <c r="D4" s="3" t="b">
        <v>0</v>
      </c>
      <c r="E4" s="3" t="s">
        <v>52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/>
  </sheetViews>
  <sheetFormatPr defaultRowHeight="14.4" x14ac:dyDescent="0.3"/>
  <cols>
    <col min="1" max="1" width="24" customWidth="1"/>
    <col min="2" max="2" width="16" customWidth="1"/>
    <col min="3" max="3" width="12" customWidth="1"/>
    <col min="4" max="4" width="40" customWidth="1"/>
    <col min="5" max="5" width="12" customWidth="1"/>
    <col min="6" max="6" width="14" customWidth="1"/>
  </cols>
  <sheetData>
    <row r="1" spans="1:6" x14ac:dyDescent="0.3">
      <c r="A1" s="1" t="s">
        <v>31</v>
      </c>
      <c r="B1" s="1" t="s">
        <v>53</v>
      </c>
      <c r="C1" s="1" t="s">
        <v>54</v>
      </c>
      <c r="D1" s="1" t="s">
        <v>55</v>
      </c>
      <c r="E1" s="1" t="s">
        <v>8</v>
      </c>
      <c r="F1" s="1" t="s">
        <v>43</v>
      </c>
    </row>
    <row r="2" spans="1:6" x14ac:dyDescent="0.3">
      <c r="A2" s="3" t="s">
        <v>11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49</v>
      </c>
    </row>
    <row r="3" spans="1:6" x14ac:dyDescent="0.3">
      <c r="A3" s="3" t="s">
        <v>19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/>
  </sheetViews>
  <sheetFormatPr defaultRowHeight="14.4" x14ac:dyDescent="0.3"/>
  <cols>
    <col min="1" max="1" width="34" customWidth="1"/>
    <col min="2" max="2" width="60" customWidth="1"/>
  </cols>
  <sheetData>
    <row r="1" spans="1:4" x14ac:dyDescent="0.3">
      <c r="A1" s="1" t="s">
        <v>64</v>
      </c>
      <c r="B1" s="1" t="s">
        <v>65</v>
      </c>
      <c r="D1" s="2" t="s">
        <v>66</v>
      </c>
    </row>
    <row r="2" spans="1:4" x14ac:dyDescent="0.3">
      <c r="A2" s="3" t="s">
        <v>67</v>
      </c>
      <c r="B2" s="3">
        <f>COUNTA(Candidats!A2:A4)</f>
        <v>3</v>
      </c>
    </row>
    <row r="3" spans="1:4" x14ac:dyDescent="0.3">
      <c r="A3" s="3" t="s">
        <v>68</v>
      </c>
      <c r="B3" s="3">
        <f>COUNTA(Fournisseurs!A2:A3)</f>
        <v>2</v>
      </c>
    </row>
    <row r="4" spans="1:4" x14ac:dyDescent="0.3">
      <c r="A4" s="3" t="s">
        <v>69</v>
      </c>
      <c r="B4" s="3">
        <f>COUNTIF(Contrats!F2:F3,"Actif")</f>
        <v>2</v>
      </c>
    </row>
    <row r="5" spans="1:4" x14ac:dyDescent="0.3">
      <c r="A5" s="3" t="s">
        <v>70</v>
      </c>
      <c r="B5" s="3">
        <f>SUMIF(Contrats!F2:F3,"Actif",Contrats!E2:E3)</f>
        <v>73000</v>
      </c>
    </row>
    <row r="6" spans="1:4" x14ac:dyDescent="0.3">
      <c r="A6" s="3" t="s">
        <v>71</v>
      </c>
      <c r="B6" s="3">
        <f>COUNTA(Livraisons!A2:A4)</f>
        <v>3</v>
      </c>
    </row>
    <row r="7" spans="1:4" x14ac:dyDescent="0.3">
      <c r="A7" s="3" t="s">
        <v>72</v>
      </c>
      <c r="B7" s="3">
        <f>IFERROR(ROUND(100*COUNTIF(Livraisons!C2:C4,TRUE)/COUNTA(Livraisons!A2:A4),0),"—")</f>
        <v>67</v>
      </c>
    </row>
    <row r="8" spans="1:4" x14ac:dyDescent="0.3">
      <c r="A8" s="3" t="s">
        <v>73</v>
      </c>
      <c r="B8" s="3">
        <f>COUNTIF(Livraisons!D2:D4,FALSE)</f>
        <v>1</v>
      </c>
    </row>
    <row r="9" spans="1:4" x14ac:dyDescent="0.3">
      <c r="A9" s="3" t="s">
        <v>74</v>
      </c>
      <c r="B9" s="3">
        <f>COUNTIF(Risques!E2:E3,"Ouvert")</f>
        <v>1</v>
      </c>
    </row>
    <row r="10" spans="1:4" x14ac:dyDescent="0.3">
      <c r="A10" s="3" t="s">
        <v>75</v>
      </c>
      <c r="B10" s="3">
        <f>COUNTIFS(Risques!C2:C3,"Élevé",Risques!E2:E3,"&lt;&gt;Clos")</f>
        <v>1</v>
      </c>
    </row>
    <row r="11" spans="1:4" x14ac:dyDescent="0.3">
      <c r="A11" s="3" t="s">
        <v>76</v>
      </c>
      <c r="B11" s="3">
        <f>COUNTIF(Risques!E2:E3,"Clos")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Candidats</vt:lpstr>
      <vt:lpstr>Fournisseurs</vt:lpstr>
      <vt:lpstr>Contrats</vt:lpstr>
      <vt:lpstr>Livraisons</vt:lpstr>
      <vt:lpstr>Risques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2026-08-01T18:07:44Z</dcterms:created>
  <dcterms:modified xsi:type="dcterms:W3CDTF">2026-08-01T18:08:01Z</dcterms:modified>
</cp:coreProperties>
</file>