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2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a5b0a9d8085dd976/Desktop/Documents/Laurent/Training IA/Agents IA/TWIN agents IA/Prévision des ventes-master/"/>
    </mc:Choice>
  </mc:AlternateContent>
  <xr:revisionPtr revIDLastSave="0" documentId="11_BA965253278D837B152B53102E4C602A1B0441A9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ode d'emploi" sheetId="1" r:id="rId1"/>
    <sheet name="Glossaire" sheetId="2" r:id="rId2"/>
    <sheet name="Graphiques" sheetId="3" r:id="rId3"/>
    <sheet name="Pipeline" sheetId="4" r:id="rId4"/>
    <sheet name="Synthèse" sheetId="5" r:id="rId5"/>
    <sheet name="Signaux de demande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98" i="6" l="1"/>
  <c r="B297" i="6"/>
  <c r="B296" i="6"/>
  <c r="G295" i="6"/>
  <c r="F295" i="6"/>
  <c r="E295" i="6"/>
  <c r="G294" i="6"/>
  <c r="F294" i="6"/>
  <c r="E294" i="6"/>
  <c r="G293" i="6"/>
  <c r="F293" i="6"/>
  <c r="E293" i="6"/>
  <c r="G292" i="6"/>
  <c r="F292" i="6"/>
  <c r="E292" i="6"/>
  <c r="G291" i="6"/>
  <c r="F291" i="6"/>
  <c r="E291" i="6"/>
  <c r="G290" i="6"/>
  <c r="F290" i="6"/>
  <c r="E290" i="6"/>
  <c r="G289" i="6"/>
  <c r="F289" i="6"/>
  <c r="E289" i="6"/>
  <c r="G288" i="6"/>
  <c r="F288" i="6"/>
  <c r="E288" i="6"/>
  <c r="G287" i="6"/>
  <c r="F287" i="6"/>
  <c r="E287" i="6"/>
  <c r="G286" i="6"/>
  <c r="F286" i="6"/>
  <c r="E286" i="6"/>
  <c r="G285" i="6"/>
  <c r="F285" i="6"/>
  <c r="E285" i="6"/>
  <c r="G284" i="6"/>
  <c r="F284" i="6"/>
  <c r="E284" i="6"/>
  <c r="G283" i="6"/>
  <c r="F283" i="6"/>
  <c r="E283" i="6"/>
  <c r="G282" i="6"/>
  <c r="F282" i="6"/>
  <c r="E282" i="6"/>
  <c r="G281" i="6"/>
  <c r="F281" i="6"/>
  <c r="E281" i="6"/>
  <c r="G280" i="6"/>
  <c r="F280" i="6"/>
  <c r="E280" i="6"/>
  <c r="G279" i="6"/>
  <c r="F279" i="6"/>
  <c r="E279" i="6"/>
  <c r="G278" i="6"/>
  <c r="F278" i="6"/>
  <c r="E278" i="6"/>
  <c r="G277" i="6"/>
  <c r="F277" i="6"/>
  <c r="E277" i="6"/>
  <c r="G276" i="6"/>
  <c r="F276" i="6"/>
  <c r="E276" i="6"/>
  <c r="G275" i="6"/>
  <c r="F275" i="6"/>
  <c r="E275" i="6"/>
  <c r="G274" i="6"/>
  <c r="F274" i="6"/>
  <c r="E274" i="6"/>
  <c r="G273" i="6"/>
  <c r="F273" i="6"/>
  <c r="E273" i="6"/>
  <c r="G272" i="6"/>
  <c r="F272" i="6"/>
  <c r="E272" i="6"/>
  <c r="G271" i="6"/>
  <c r="F271" i="6"/>
  <c r="E271" i="6"/>
  <c r="F270" i="6"/>
  <c r="E270" i="6"/>
  <c r="F269" i="6"/>
  <c r="E269" i="6"/>
  <c r="F268" i="6"/>
  <c r="E268" i="6"/>
  <c r="F267" i="6"/>
  <c r="E267" i="6"/>
  <c r="F266" i="6"/>
  <c r="E266" i="6"/>
  <c r="F265" i="6"/>
  <c r="E265" i="6"/>
  <c r="F264" i="6"/>
  <c r="E264" i="6"/>
  <c r="F263" i="6"/>
  <c r="E263" i="6"/>
  <c r="F262" i="6"/>
  <c r="E262" i="6"/>
  <c r="E261" i="6"/>
  <c r="C261" i="6"/>
  <c r="C262" i="6" s="1"/>
  <c r="E260" i="6"/>
  <c r="B256" i="6"/>
  <c r="B255" i="6"/>
  <c r="B254" i="6"/>
  <c r="G253" i="6"/>
  <c r="F253" i="6"/>
  <c r="E253" i="6"/>
  <c r="G252" i="6"/>
  <c r="F252" i="6"/>
  <c r="E252" i="6"/>
  <c r="G251" i="6"/>
  <c r="F251" i="6"/>
  <c r="E251" i="6"/>
  <c r="G250" i="6"/>
  <c r="F250" i="6"/>
  <c r="E250" i="6"/>
  <c r="G249" i="6"/>
  <c r="F249" i="6"/>
  <c r="E249" i="6"/>
  <c r="G248" i="6"/>
  <c r="F248" i="6"/>
  <c r="E248" i="6"/>
  <c r="G247" i="6"/>
  <c r="F247" i="6"/>
  <c r="E247" i="6"/>
  <c r="G246" i="6"/>
  <c r="F246" i="6"/>
  <c r="E246" i="6"/>
  <c r="G245" i="6"/>
  <c r="F245" i="6"/>
  <c r="E245" i="6"/>
  <c r="G244" i="6"/>
  <c r="F244" i="6"/>
  <c r="E244" i="6"/>
  <c r="G243" i="6"/>
  <c r="F243" i="6"/>
  <c r="E243" i="6"/>
  <c r="G242" i="6"/>
  <c r="F242" i="6"/>
  <c r="E242" i="6"/>
  <c r="G241" i="6"/>
  <c r="F241" i="6"/>
  <c r="E241" i="6"/>
  <c r="G240" i="6"/>
  <c r="F240" i="6"/>
  <c r="E240" i="6"/>
  <c r="G239" i="6"/>
  <c r="F239" i="6"/>
  <c r="E239" i="6"/>
  <c r="G238" i="6"/>
  <c r="F238" i="6"/>
  <c r="E238" i="6"/>
  <c r="G237" i="6"/>
  <c r="F237" i="6"/>
  <c r="E237" i="6"/>
  <c r="G236" i="6"/>
  <c r="F236" i="6"/>
  <c r="E236" i="6"/>
  <c r="G235" i="6"/>
  <c r="F235" i="6"/>
  <c r="E235" i="6"/>
  <c r="G234" i="6"/>
  <c r="F234" i="6"/>
  <c r="E234" i="6"/>
  <c r="G233" i="6"/>
  <c r="F233" i="6"/>
  <c r="E233" i="6"/>
  <c r="G232" i="6"/>
  <c r="F232" i="6"/>
  <c r="E232" i="6"/>
  <c r="G231" i="6"/>
  <c r="F231" i="6"/>
  <c r="E231" i="6"/>
  <c r="G230" i="6"/>
  <c r="F230" i="6"/>
  <c r="E230" i="6"/>
  <c r="G229" i="6"/>
  <c r="F229" i="6"/>
  <c r="E229" i="6"/>
  <c r="F228" i="6"/>
  <c r="E228" i="6"/>
  <c r="F227" i="6"/>
  <c r="E227" i="6"/>
  <c r="F226" i="6"/>
  <c r="E226" i="6"/>
  <c r="F225" i="6"/>
  <c r="E225" i="6"/>
  <c r="F224" i="6"/>
  <c r="E224" i="6"/>
  <c r="F223" i="6"/>
  <c r="E223" i="6"/>
  <c r="F222" i="6"/>
  <c r="E222" i="6"/>
  <c r="F221" i="6"/>
  <c r="E221" i="6"/>
  <c r="F220" i="6"/>
  <c r="E220" i="6"/>
  <c r="E219" i="6"/>
  <c r="C219" i="6"/>
  <c r="C220" i="6" s="1"/>
  <c r="H220" i="6" s="1"/>
  <c r="E218" i="6"/>
  <c r="B214" i="6"/>
  <c r="B213" i="6"/>
  <c r="B212" i="6"/>
  <c r="G211" i="6"/>
  <c r="F211" i="6"/>
  <c r="E211" i="6"/>
  <c r="G210" i="6"/>
  <c r="F210" i="6"/>
  <c r="E210" i="6"/>
  <c r="G209" i="6"/>
  <c r="F209" i="6"/>
  <c r="E209" i="6"/>
  <c r="G208" i="6"/>
  <c r="F208" i="6"/>
  <c r="E208" i="6"/>
  <c r="G207" i="6"/>
  <c r="F207" i="6"/>
  <c r="E207" i="6"/>
  <c r="G206" i="6"/>
  <c r="F206" i="6"/>
  <c r="E206" i="6"/>
  <c r="G205" i="6"/>
  <c r="F205" i="6"/>
  <c r="E205" i="6"/>
  <c r="G204" i="6"/>
  <c r="F204" i="6"/>
  <c r="E204" i="6"/>
  <c r="G203" i="6"/>
  <c r="F203" i="6"/>
  <c r="E203" i="6"/>
  <c r="G202" i="6"/>
  <c r="F202" i="6"/>
  <c r="E202" i="6"/>
  <c r="G201" i="6"/>
  <c r="F201" i="6"/>
  <c r="E201" i="6"/>
  <c r="G200" i="6"/>
  <c r="F200" i="6"/>
  <c r="E200" i="6"/>
  <c r="G199" i="6"/>
  <c r="F199" i="6"/>
  <c r="E199" i="6"/>
  <c r="G198" i="6"/>
  <c r="F198" i="6"/>
  <c r="E198" i="6"/>
  <c r="G197" i="6"/>
  <c r="F197" i="6"/>
  <c r="E197" i="6"/>
  <c r="G196" i="6"/>
  <c r="F196" i="6"/>
  <c r="E196" i="6"/>
  <c r="G195" i="6"/>
  <c r="F195" i="6"/>
  <c r="E195" i="6"/>
  <c r="G194" i="6"/>
  <c r="F194" i="6"/>
  <c r="E194" i="6"/>
  <c r="G193" i="6"/>
  <c r="F193" i="6"/>
  <c r="E193" i="6"/>
  <c r="G192" i="6"/>
  <c r="F192" i="6"/>
  <c r="E192" i="6"/>
  <c r="G191" i="6"/>
  <c r="F191" i="6"/>
  <c r="E191" i="6"/>
  <c r="G190" i="6"/>
  <c r="F190" i="6"/>
  <c r="E190" i="6"/>
  <c r="G189" i="6"/>
  <c r="F189" i="6"/>
  <c r="E189" i="6"/>
  <c r="G188" i="6"/>
  <c r="F188" i="6"/>
  <c r="E188" i="6"/>
  <c r="G187" i="6"/>
  <c r="F187" i="6"/>
  <c r="E187" i="6"/>
  <c r="F186" i="6"/>
  <c r="E186" i="6"/>
  <c r="F185" i="6"/>
  <c r="E185" i="6"/>
  <c r="F184" i="6"/>
  <c r="E184" i="6"/>
  <c r="F183" i="6"/>
  <c r="E183" i="6"/>
  <c r="F182" i="6"/>
  <c r="E182" i="6"/>
  <c r="F181" i="6"/>
  <c r="E181" i="6"/>
  <c r="F180" i="6"/>
  <c r="E180" i="6"/>
  <c r="F179" i="6"/>
  <c r="E179" i="6"/>
  <c r="F178" i="6"/>
  <c r="E178" i="6"/>
  <c r="E177" i="6"/>
  <c r="C177" i="6"/>
  <c r="C178" i="6" s="1"/>
  <c r="E176" i="6"/>
  <c r="B172" i="6"/>
  <c r="B171" i="6"/>
  <c r="B170" i="6"/>
  <c r="B173" i="6" s="1"/>
  <c r="G169" i="6"/>
  <c r="F169" i="6"/>
  <c r="E169" i="6"/>
  <c r="G168" i="6"/>
  <c r="F168" i="6"/>
  <c r="E168" i="6"/>
  <c r="G167" i="6"/>
  <c r="F167" i="6"/>
  <c r="E167" i="6"/>
  <c r="G166" i="6"/>
  <c r="F166" i="6"/>
  <c r="E166" i="6"/>
  <c r="G165" i="6"/>
  <c r="F165" i="6"/>
  <c r="E165" i="6"/>
  <c r="G164" i="6"/>
  <c r="F164" i="6"/>
  <c r="E164" i="6"/>
  <c r="G163" i="6"/>
  <c r="F163" i="6"/>
  <c r="E163" i="6"/>
  <c r="G162" i="6"/>
  <c r="F162" i="6"/>
  <c r="E162" i="6"/>
  <c r="G161" i="6"/>
  <c r="F161" i="6"/>
  <c r="E161" i="6"/>
  <c r="G160" i="6"/>
  <c r="F160" i="6"/>
  <c r="E160" i="6"/>
  <c r="G159" i="6"/>
  <c r="F159" i="6"/>
  <c r="E159" i="6"/>
  <c r="G158" i="6"/>
  <c r="F158" i="6"/>
  <c r="E158" i="6"/>
  <c r="G157" i="6"/>
  <c r="F157" i="6"/>
  <c r="E157" i="6"/>
  <c r="G156" i="6"/>
  <c r="F156" i="6"/>
  <c r="E156" i="6"/>
  <c r="G155" i="6"/>
  <c r="F155" i="6"/>
  <c r="E155" i="6"/>
  <c r="G154" i="6"/>
  <c r="F154" i="6"/>
  <c r="E154" i="6"/>
  <c r="G153" i="6"/>
  <c r="F153" i="6"/>
  <c r="E153" i="6"/>
  <c r="G152" i="6"/>
  <c r="F152" i="6"/>
  <c r="E152" i="6"/>
  <c r="G151" i="6"/>
  <c r="F151" i="6"/>
  <c r="E151" i="6"/>
  <c r="G150" i="6"/>
  <c r="F150" i="6"/>
  <c r="E150" i="6"/>
  <c r="G149" i="6"/>
  <c r="F149" i="6"/>
  <c r="E149" i="6"/>
  <c r="G148" i="6"/>
  <c r="F148" i="6"/>
  <c r="E148" i="6"/>
  <c r="G147" i="6"/>
  <c r="F147" i="6"/>
  <c r="E147" i="6"/>
  <c r="G146" i="6"/>
  <c r="F146" i="6"/>
  <c r="E146" i="6"/>
  <c r="G145" i="6"/>
  <c r="F145" i="6"/>
  <c r="E145" i="6"/>
  <c r="F144" i="6"/>
  <c r="E144" i="6"/>
  <c r="F143" i="6"/>
  <c r="E143" i="6"/>
  <c r="F142" i="6"/>
  <c r="E142" i="6"/>
  <c r="F141" i="6"/>
  <c r="E141" i="6"/>
  <c r="F140" i="6"/>
  <c r="E140" i="6"/>
  <c r="F139" i="6"/>
  <c r="E139" i="6"/>
  <c r="F138" i="6"/>
  <c r="E138" i="6"/>
  <c r="F137" i="6"/>
  <c r="E137" i="6"/>
  <c r="F136" i="6"/>
  <c r="E136" i="6"/>
  <c r="E135" i="6"/>
  <c r="C135" i="6"/>
  <c r="C136" i="6" s="1"/>
  <c r="E134" i="6"/>
  <c r="B130" i="6"/>
  <c r="B129" i="6"/>
  <c r="B128" i="6"/>
  <c r="G127" i="6"/>
  <c r="F127" i="6"/>
  <c r="E127" i="6"/>
  <c r="G126" i="6"/>
  <c r="F126" i="6"/>
  <c r="E126" i="6"/>
  <c r="G125" i="6"/>
  <c r="F125" i="6"/>
  <c r="E125" i="6"/>
  <c r="G124" i="6"/>
  <c r="F124" i="6"/>
  <c r="E124" i="6"/>
  <c r="G123" i="6"/>
  <c r="F123" i="6"/>
  <c r="E123" i="6"/>
  <c r="G122" i="6"/>
  <c r="F122" i="6"/>
  <c r="E122" i="6"/>
  <c r="G121" i="6"/>
  <c r="F121" i="6"/>
  <c r="E121" i="6"/>
  <c r="G120" i="6"/>
  <c r="F120" i="6"/>
  <c r="E120" i="6"/>
  <c r="G119" i="6"/>
  <c r="F119" i="6"/>
  <c r="E119" i="6"/>
  <c r="G118" i="6"/>
  <c r="F118" i="6"/>
  <c r="E118" i="6"/>
  <c r="G117" i="6"/>
  <c r="F117" i="6"/>
  <c r="E117" i="6"/>
  <c r="G116" i="6"/>
  <c r="F116" i="6"/>
  <c r="E116" i="6"/>
  <c r="G115" i="6"/>
  <c r="F115" i="6"/>
  <c r="E115" i="6"/>
  <c r="G114" i="6"/>
  <c r="F114" i="6"/>
  <c r="E114" i="6"/>
  <c r="G113" i="6"/>
  <c r="F113" i="6"/>
  <c r="E113" i="6"/>
  <c r="G112" i="6"/>
  <c r="F112" i="6"/>
  <c r="E112" i="6"/>
  <c r="G111" i="6"/>
  <c r="F111" i="6"/>
  <c r="E111" i="6"/>
  <c r="G110" i="6"/>
  <c r="F110" i="6"/>
  <c r="E110" i="6"/>
  <c r="G109" i="6"/>
  <c r="F109" i="6"/>
  <c r="E109" i="6"/>
  <c r="G108" i="6"/>
  <c r="F108" i="6"/>
  <c r="E108" i="6"/>
  <c r="G107" i="6"/>
  <c r="F107" i="6"/>
  <c r="E107" i="6"/>
  <c r="G106" i="6"/>
  <c r="F106" i="6"/>
  <c r="E106" i="6"/>
  <c r="G105" i="6"/>
  <c r="F105" i="6"/>
  <c r="E105" i="6"/>
  <c r="G104" i="6"/>
  <c r="F104" i="6"/>
  <c r="E104" i="6"/>
  <c r="G103" i="6"/>
  <c r="F103" i="6"/>
  <c r="E103" i="6"/>
  <c r="F102" i="6"/>
  <c r="E102" i="6"/>
  <c r="F101" i="6"/>
  <c r="E101" i="6"/>
  <c r="F100" i="6"/>
  <c r="E100" i="6"/>
  <c r="F99" i="6"/>
  <c r="E99" i="6"/>
  <c r="F98" i="6"/>
  <c r="E98" i="6"/>
  <c r="F97" i="6"/>
  <c r="E97" i="6"/>
  <c r="F96" i="6"/>
  <c r="E96" i="6"/>
  <c r="F95" i="6"/>
  <c r="E95" i="6"/>
  <c r="F94" i="6"/>
  <c r="E94" i="6"/>
  <c r="E93" i="6"/>
  <c r="C93" i="6"/>
  <c r="C94" i="6" s="1"/>
  <c r="E92" i="6"/>
  <c r="B88" i="6"/>
  <c r="B87" i="6"/>
  <c r="B86" i="6"/>
  <c r="G85" i="6"/>
  <c r="F85" i="6"/>
  <c r="E85" i="6"/>
  <c r="G84" i="6"/>
  <c r="F84" i="6"/>
  <c r="E84" i="6"/>
  <c r="G83" i="6"/>
  <c r="F83" i="6"/>
  <c r="E83" i="6"/>
  <c r="G82" i="6"/>
  <c r="F82" i="6"/>
  <c r="E82" i="6"/>
  <c r="G81" i="6"/>
  <c r="F81" i="6"/>
  <c r="E81" i="6"/>
  <c r="G80" i="6"/>
  <c r="F80" i="6"/>
  <c r="E80" i="6"/>
  <c r="G79" i="6"/>
  <c r="F79" i="6"/>
  <c r="E79" i="6"/>
  <c r="G78" i="6"/>
  <c r="F78" i="6"/>
  <c r="E78" i="6"/>
  <c r="G77" i="6"/>
  <c r="F77" i="6"/>
  <c r="E77" i="6"/>
  <c r="G76" i="6"/>
  <c r="F76" i="6"/>
  <c r="E76" i="6"/>
  <c r="G75" i="6"/>
  <c r="F75" i="6"/>
  <c r="E75" i="6"/>
  <c r="G74" i="6"/>
  <c r="F74" i="6"/>
  <c r="E74" i="6"/>
  <c r="G73" i="6"/>
  <c r="F73" i="6"/>
  <c r="E73" i="6"/>
  <c r="G72" i="6"/>
  <c r="F72" i="6"/>
  <c r="E72" i="6"/>
  <c r="G71" i="6"/>
  <c r="F71" i="6"/>
  <c r="E71" i="6"/>
  <c r="G70" i="6"/>
  <c r="F70" i="6"/>
  <c r="E70" i="6"/>
  <c r="G69" i="6"/>
  <c r="F69" i="6"/>
  <c r="E69" i="6"/>
  <c r="G68" i="6"/>
  <c r="F68" i="6"/>
  <c r="E68" i="6"/>
  <c r="G67" i="6"/>
  <c r="F67" i="6"/>
  <c r="E67" i="6"/>
  <c r="G66" i="6"/>
  <c r="F66" i="6"/>
  <c r="E66" i="6"/>
  <c r="G65" i="6"/>
  <c r="F65" i="6"/>
  <c r="E65" i="6"/>
  <c r="G64" i="6"/>
  <c r="F64" i="6"/>
  <c r="E64" i="6"/>
  <c r="G63" i="6"/>
  <c r="F63" i="6"/>
  <c r="E63" i="6"/>
  <c r="G62" i="6"/>
  <c r="F62" i="6"/>
  <c r="E62" i="6"/>
  <c r="G61" i="6"/>
  <c r="F61" i="6"/>
  <c r="E61" i="6"/>
  <c r="F60" i="6"/>
  <c r="E60" i="6"/>
  <c r="F59" i="6"/>
  <c r="E59" i="6"/>
  <c r="F58" i="6"/>
  <c r="E58" i="6"/>
  <c r="F57" i="6"/>
  <c r="E57" i="6"/>
  <c r="F56" i="6"/>
  <c r="E56" i="6"/>
  <c r="F55" i="6"/>
  <c r="E55" i="6"/>
  <c r="F54" i="6"/>
  <c r="E54" i="6"/>
  <c r="F53" i="6"/>
  <c r="E53" i="6"/>
  <c r="F52" i="6"/>
  <c r="E52" i="6"/>
  <c r="E51" i="6"/>
  <c r="C51" i="6"/>
  <c r="C52" i="6" s="1"/>
  <c r="E50" i="6"/>
  <c r="B46" i="6"/>
  <c r="B45" i="6"/>
  <c r="B44" i="6"/>
  <c r="G43" i="6"/>
  <c r="F43" i="6"/>
  <c r="E43" i="6"/>
  <c r="G42" i="6"/>
  <c r="F42" i="6"/>
  <c r="E42" i="6"/>
  <c r="G41" i="6"/>
  <c r="F41" i="6"/>
  <c r="E41" i="6"/>
  <c r="G40" i="6"/>
  <c r="F40" i="6"/>
  <c r="E40" i="6"/>
  <c r="G39" i="6"/>
  <c r="F39" i="6"/>
  <c r="E39" i="6"/>
  <c r="G38" i="6"/>
  <c r="F38" i="6"/>
  <c r="E38" i="6"/>
  <c r="G37" i="6"/>
  <c r="F37" i="6"/>
  <c r="E37" i="6"/>
  <c r="G36" i="6"/>
  <c r="F36" i="6"/>
  <c r="E36" i="6"/>
  <c r="G35" i="6"/>
  <c r="F35" i="6"/>
  <c r="E35" i="6"/>
  <c r="G34" i="6"/>
  <c r="F34" i="6"/>
  <c r="E34" i="6"/>
  <c r="G33" i="6"/>
  <c r="F33" i="6"/>
  <c r="E33" i="6"/>
  <c r="G32" i="6"/>
  <c r="F32" i="6"/>
  <c r="E32" i="6"/>
  <c r="G31" i="6"/>
  <c r="F31" i="6"/>
  <c r="E31" i="6"/>
  <c r="G30" i="6"/>
  <c r="F30" i="6"/>
  <c r="E30" i="6"/>
  <c r="G29" i="6"/>
  <c r="F29" i="6"/>
  <c r="E29" i="6"/>
  <c r="G28" i="6"/>
  <c r="F28" i="6"/>
  <c r="E28" i="6"/>
  <c r="G27" i="6"/>
  <c r="F27" i="6"/>
  <c r="E27" i="6"/>
  <c r="G26" i="6"/>
  <c r="F26" i="6"/>
  <c r="E26" i="6"/>
  <c r="G25" i="6"/>
  <c r="F25" i="6"/>
  <c r="E25" i="6"/>
  <c r="G24" i="6"/>
  <c r="F24" i="6"/>
  <c r="E24" i="6"/>
  <c r="G23" i="6"/>
  <c r="F23" i="6"/>
  <c r="E23" i="6"/>
  <c r="G22" i="6"/>
  <c r="F22" i="6"/>
  <c r="E22" i="6"/>
  <c r="G21" i="6"/>
  <c r="F21" i="6"/>
  <c r="E21" i="6"/>
  <c r="G20" i="6"/>
  <c r="F20" i="6"/>
  <c r="E20" i="6"/>
  <c r="G19" i="6"/>
  <c r="F19" i="6"/>
  <c r="E19" i="6"/>
  <c r="F18" i="6"/>
  <c r="E18" i="6"/>
  <c r="F17" i="6"/>
  <c r="E17" i="6"/>
  <c r="F16" i="6"/>
  <c r="E16" i="6"/>
  <c r="F15" i="6"/>
  <c r="E15" i="6"/>
  <c r="F14" i="6"/>
  <c r="E14" i="6"/>
  <c r="F13" i="6"/>
  <c r="E13" i="6"/>
  <c r="F12" i="6"/>
  <c r="E12" i="6"/>
  <c r="F11" i="6"/>
  <c r="E11" i="6"/>
  <c r="F10" i="6"/>
  <c r="E10" i="6"/>
  <c r="E9" i="6"/>
  <c r="C9" i="6"/>
  <c r="C10" i="6" s="1"/>
  <c r="H10" i="6" s="1"/>
  <c r="E8" i="6"/>
  <c r="I109" i="4"/>
  <c r="H109" i="4"/>
  <c r="I108" i="4"/>
  <c r="H108" i="4"/>
  <c r="I107" i="4"/>
  <c r="H107" i="4"/>
  <c r="I106" i="4"/>
  <c r="H106" i="4"/>
  <c r="I105" i="4"/>
  <c r="H105" i="4"/>
  <c r="I104" i="4"/>
  <c r="H104" i="4"/>
  <c r="I103" i="4"/>
  <c r="H103" i="4"/>
  <c r="J103" i="4" s="1"/>
  <c r="I102" i="4"/>
  <c r="H102" i="4"/>
  <c r="I101" i="4"/>
  <c r="H101" i="4"/>
  <c r="I100" i="4"/>
  <c r="H100" i="4"/>
  <c r="I99" i="4"/>
  <c r="H99" i="4"/>
  <c r="I98" i="4"/>
  <c r="H98" i="4"/>
  <c r="I94" i="4"/>
  <c r="H94" i="4"/>
  <c r="I93" i="4"/>
  <c r="H93" i="4"/>
  <c r="I92" i="4"/>
  <c r="H92" i="4"/>
  <c r="I91" i="4"/>
  <c r="H91" i="4"/>
  <c r="I90" i="4"/>
  <c r="H90" i="4"/>
  <c r="J90" i="4" s="1"/>
  <c r="I89" i="4"/>
  <c r="H89" i="4"/>
  <c r="I88" i="4"/>
  <c r="H88" i="4"/>
  <c r="J88" i="4" s="1"/>
  <c r="I87" i="4"/>
  <c r="H87" i="4"/>
  <c r="I86" i="4"/>
  <c r="H86" i="4"/>
  <c r="I85" i="4"/>
  <c r="H85" i="4"/>
  <c r="I84" i="4"/>
  <c r="H84" i="4"/>
  <c r="I83" i="4"/>
  <c r="H83" i="4"/>
  <c r="I79" i="4"/>
  <c r="H79" i="4"/>
  <c r="I78" i="4"/>
  <c r="H78" i="4"/>
  <c r="I77" i="4"/>
  <c r="H77" i="4"/>
  <c r="I76" i="4"/>
  <c r="H76" i="4"/>
  <c r="I75" i="4"/>
  <c r="H75" i="4"/>
  <c r="I74" i="4"/>
  <c r="H74" i="4"/>
  <c r="I73" i="4"/>
  <c r="H73" i="4"/>
  <c r="J73" i="4" s="1"/>
  <c r="K73" i="4" s="1"/>
  <c r="I72" i="4"/>
  <c r="H72" i="4"/>
  <c r="I71" i="4"/>
  <c r="H71" i="4"/>
  <c r="I70" i="4"/>
  <c r="H70" i="4"/>
  <c r="I69" i="4"/>
  <c r="H69" i="4"/>
  <c r="I68" i="4"/>
  <c r="H68" i="4"/>
  <c r="I64" i="4"/>
  <c r="H64" i="4"/>
  <c r="I63" i="4"/>
  <c r="J63" i="4" s="1"/>
  <c r="K63" i="4" s="1"/>
  <c r="H63" i="4"/>
  <c r="I62" i="4"/>
  <c r="H62" i="4"/>
  <c r="I61" i="4"/>
  <c r="H61" i="4"/>
  <c r="I60" i="4"/>
  <c r="H60" i="4"/>
  <c r="I59" i="4"/>
  <c r="H59" i="4"/>
  <c r="I58" i="4"/>
  <c r="H58" i="4"/>
  <c r="I57" i="4"/>
  <c r="H57" i="4"/>
  <c r="I56" i="4"/>
  <c r="H56" i="4"/>
  <c r="I55" i="4"/>
  <c r="H55" i="4"/>
  <c r="I54" i="4"/>
  <c r="H54" i="4"/>
  <c r="I53" i="4"/>
  <c r="H53" i="4"/>
  <c r="I49" i="4"/>
  <c r="H49" i="4"/>
  <c r="I48" i="4"/>
  <c r="H48" i="4"/>
  <c r="I47" i="4"/>
  <c r="H47" i="4"/>
  <c r="I46" i="4"/>
  <c r="H46" i="4"/>
  <c r="I45" i="4"/>
  <c r="H45" i="4"/>
  <c r="I44" i="4"/>
  <c r="H44" i="4"/>
  <c r="I43" i="4"/>
  <c r="H43" i="4"/>
  <c r="I42" i="4"/>
  <c r="H42" i="4"/>
  <c r="I41" i="4"/>
  <c r="H41" i="4"/>
  <c r="I40" i="4"/>
  <c r="H40" i="4"/>
  <c r="I39" i="4"/>
  <c r="H39" i="4"/>
  <c r="I38" i="4"/>
  <c r="H38" i="4"/>
  <c r="I34" i="4"/>
  <c r="H34" i="4"/>
  <c r="I33" i="4"/>
  <c r="J33" i="4" s="1"/>
  <c r="H33" i="4"/>
  <c r="I32" i="4"/>
  <c r="H32" i="4"/>
  <c r="I31" i="4"/>
  <c r="H31" i="4"/>
  <c r="I30" i="4"/>
  <c r="H30" i="4"/>
  <c r="I29" i="4"/>
  <c r="H29" i="4"/>
  <c r="I28" i="4"/>
  <c r="H28" i="4"/>
  <c r="I27" i="4"/>
  <c r="H27" i="4"/>
  <c r="I26" i="4"/>
  <c r="H26" i="4"/>
  <c r="I25" i="4"/>
  <c r="H25" i="4"/>
  <c r="I24" i="4"/>
  <c r="H24" i="4"/>
  <c r="I23" i="4"/>
  <c r="H23" i="4"/>
  <c r="I19" i="4"/>
  <c r="H19" i="4"/>
  <c r="I18" i="4"/>
  <c r="H18" i="4"/>
  <c r="I17" i="4"/>
  <c r="H17" i="4"/>
  <c r="I16" i="4"/>
  <c r="H16" i="4"/>
  <c r="I15" i="4"/>
  <c r="H15" i="4"/>
  <c r="I14" i="4"/>
  <c r="H14" i="4"/>
  <c r="I13" i="4"/>
  <c r="H13" i="4"/>
  <c r="I12" i="4"/>
  <c r="J12" i="4" s="1"/>
  <c r="H12" i="4"/>
  <c r="I11" i="4"/>
  <c r="H11" i="4"/>
  <c r="I10" i="4"/>
  <c r="H10" i="4"/>
  <c r="I9" i="4"/>
  <c r="H9" i="4"/>
  <c r="I8" i="4"/>
  <c r="H8" i="4"/>
  <c r="M3" i="4"/>
  <c r="B12" i="3"/>
  <c r="A12" i="3"/>
  <c r="B11" i="3"/>
  <c r="A11" i="3"/>
  <c r="B10" i="3"/>
  <c r="A10" i="3"/>
  <c r="B9" i="3"/>
  <c r="A9" i="3"/>
  <c r="B8" i="3"/>
  <c r="A8" i="3"/>
  <c r="B7" i="3"/>
  <c r="A7" i="3"/>
  <c r="B6" i="3"/>
  <c r="A6" i="3"/>
  <c r="J29" i="4" l="1"/>
  <c r="K29" i="4" s="1"/>
  <c r="J38" i="4"/>
  <c r="K38" i="4" s="1"/>
  <c r="Q38" i="4" s="1"/>
  <c r="B257" i="6"/>
  <c r="J14" i="4"/>
  <c r="J76" i="4"/>
  <c r="K76" i="4" s="1"/>
  <c r="L76" i="4" s="1"/>
  <c r="P76" i="4" s="1"/>
  <c r="J91" i="4"/>
  <c r="K91" i="4" s="1"/>
  <c r="J77" i="4"/>
  <c r="K77" i="4" s="1"/>
  <c r="J92" i="4"/>
  <c r="B215" i="6"/>
  <c r="J64" i="4"/>
  <c r="K64" i="4" s="1"/>
  <c r="Q64" i="4" s="1"/>
  <c r="J15" i="4"/>
  <c r="K15" i="4" s="1"/>
  <c r="L15" i="4" s="1"/>
  <c r="J54" i="4"/>
  <c r="K54" i="4" s="1"/>
  <c r="Q54" i="4" s="1"/>
  <c r="J58" i="4"/>
  <c r="J10" i="4"/>
  <c r="K10" i="4" s="1"/>
  <c r="J16" i="4"/>
  <c r="J32" i="4"/>
  <c r="K32" i="4" s="1"/>
  <c r="L32" i="4" s="1"/>
  <c r="M32" i="4" s="1"/>
  <c r="O32" i="4" s="1"/>
  <c r="J47" i="4"/>
  <c r="K47" i="4" s="1"/>
  <c r="Q47" i="4" s="1"/>
  <c r="J62" i="4"/>
  <c r="K62" i="4" s="1"/>
  <c r="J43" i="4"/>
  <c r="K43" i="4" s="1"/>
  <c r="J48" i="4"/>
  <c r="K48" i="4" s="1"/>
  <c r="Q48" i="4" s="1"/>
  <c r="J87" i="4"/>
  <c r="K87" i="4" s="1"/>
  <c r="J102" i="4"/>
  <c r="K102" i="4" s="1"/>
  <c r="J109" i="4"/>
  <c r="K109" i="4" s="1"/>
  <c r="L109" i="4" s="1"/>
  <c r="J11" i="4"/>
  <c r="K11" i="4" s="1"/>
  <c r="L11" i="4" s="1"/>
  <c r="J25" i="4"/>
  <c r="K25" i="4" s="1"/>
  <c r="J46" i="4"/>
  <c r="K46" i="4" s="1"/>
  <c r="J60" i="4"/>
  <c r="K60" i="4" s="1"/>
  <c r="Q60" i="4" s="1"/>
  <c r="J69" i="4"/>
  <c r="K69" i="4" s="1"/>
  <c r="Q69" i="4" s="1"/>
  <c r="J41" i="4"/>
  <c r="K41" i="4" s="1"/>
  <c r="L41" i="4" s="1"/>
  <c r="M41" i="4" s="1"/>
  <c r="J83" i="4"/>
  <c r="K83" i="4" s="1"/>
  <c r="L83" i="4" s="1"/>
  <c r="J98" i="4"/>
  <c r="K98" i="4" s="1"/>
  <c r="J104" i="4"/>
  <c r="K104" i="4" s="1"/>
  <c r="J70" i="4"/>
  <c r="K70" i="4" s="1"/>
  <c r="Q70" i="4" s="1"/>
  <c r="J75" i="4"/>
  <c r="K75" i="4" s="1"/>
  <c r="J84" i="4"/>
  <c r="K84" i="4" s="1"/>
  <c r="Q84" i="4" s="1"/>
  <c r="J99" i="4"/>
  <c r="J28" i="4"/>
  <c r="K28" i="4" s="1"/>
  <c r="Q28" i="4" s="1"/>
  <c r="J71" i="4"/>
  <c r="K71" i="4" s="1"/>
  <c r="J85" i="4"/>
  <c r="K85" i="4" s="1"/>
  <c r="Q85" i="4" s="1"/>
  <c r="J100" i="4"/>
  <c r="K100" i="4" s="1"/>
  <c r="J106" i="4"/>
  <c r="K106" i="4" s="1"/>
  <c r="J49" i="4"/>
  <c r="K49" i="4" s="1"/>
  <c r="L49" i="4" s="1"/>
  <c r="P49" i="4" s="1"/>
  <c r="J86" i="4"/>
  <c r="K86" i="4" s="1"/>
  <c r="J107" i="4"/>
  <c r="K107" i="4" s="1"/>
  <c r="B299" i="6"/>
  <c r="J45" i="4"/>
  <c r="K45" i="4" s="1"/>
  <c r="J68" i="4"/>
  <c r="K68" i="4" s="1"/>
  <c r="L68" i="4" s="1"/>
  <c r="J78" i="4"/>
  <c r="K78" i="4" s="1"/>
  <c r="Q78" i="4" s="1"/>
  <c r="J108" i="4"/>
  <c r="K108" i="4" s="1"/>
  <c r="Q49" i="4"/>
  <c r="B131" i="6"/>
  <c r="J39" i="4"/>
  <c r="K39" i="4" s="1"/>
  <c r="Q39" i="4" s="1"/>
  <c r="J55" i="4"/>
  <c r="K55" i="4" s="1"/>
  <c r="J18" i="4"/>
  <c r="K18" i="4" s="1"/>
  <c r="J40" i="4"/>
  <c r="K40" i="4" s="1"/>
  <c r="J30" i="4"/>
  <c r="K30" i="4" s="1"/>
  <c r="J26" i="4"/>
  <c r="K26" i="4" s="1"/>
  <c r="J101" i="4"/>
  <c r="K101" i="4" s="1"/>
  <c r="C221" i="6"/>
  <c r="J221" i="6" s="1"/>
  <c r="J57" i="4"/>
  <c r="K57" i="4" s="1"/>
  <c r="J61" i="4"/>
  <c r="K61" i="4" s="1"/>
  <c r="L61" i="4" s="1"/>
  <c r="J74" i="4"/>
  <c r="K74" i="4" s="1"/>
  <c r="J89" i="4"/>
  <c r="K89" i="4" s="1"/>
  <c r="J94" i="4"/>
  <c r="K94" i="4" s="1"/>
  <c r="J93" i="4"/>
  <c r="K93" i="4" s="1"/>
  <c r="Q93" i="4" s="1"/>
  <c r="J8" i="4"/>
  <c r="K8" i="4" s="1"/>
  <c r="J105" i="4"/>
  <c r="K105" i="4" s="1"/>
  <c r="J19" i="4"/>
  <c r="K19" i="4" s="1"/>
  <c r="J24" i="4"/>
  <c r="K24" i="4" s="1"/>
  <c r="L24" i="4" s="1"/>
  <c r="M24" i="4" s="1"/>
  <c r="O24" i="4" s="1"/>
  <c r="J34" i="4"/>
  <c r="K34" i="4" s="1"/>
  <c r="J42" i="4"/>
  <c r="K42" i="4" s="1"/>
  <c r="C11" i="6"/>
  <c r="C12" i="6" s="1"/>
  <c r="J72" i="4"/>
  <c r="K72" i="4" s="1"/>
  <c r="B89" i="6"/>
  <c r="Q73" i="4"/>
  <c r="L73" i="4"/>
  <c r="Q63" i="4"/>
  <c r="L63" i="4"/>
  <c r="K88" i="4"/>
  <c r="K12" i="4"/>
  <c r="J56" i="4"/>
  <c r="J44" i="4"/>
  <c r="K99" i="4"/>
  <c r="K58" i="4"/>
  <c r="K16" i="4"/>
  <c r="L28" i="4"/>
  <c r="K33" i="4"/>
  <c r="Q62" i="4"/>
  <c r="L62" i="4"/>
  <c r="J9" i="4"/>
  <c r="J17" i="4"/>
  <c r="J13" i="4"/>
  <c r="J23" i="4"/>
  <c r="J53" i="4"/>
  <c r="Q83" i="4"/>
  <c r="K92" i="4"/>
  <c r="K90" i="4"/>
  <c r="K14" i="4"/>
  <c r="J27" i="4"/>
  <c r="J31" i="4"/>
  <c r="K103" i="4"/>
  <c r="L64" i="4"/>
  <c r="C95" i="6"/>
  <c r="H94" i="6"/>
  <c r="J59" i="4"/>
  <c r="C53" i="6"/>
  <c r="H52" i="6"/>
  <c r="C179" i="6"/>
  <c r="H178" i="6"/>
  <c r="J79" i="4"/>
  <c r="C137" i="6"/>
  <c r="H136" i="6"/>
  <c r="C263" i="6"/>
  <c r="H262" i="6"/>
  <c r="B47" i="6"/>
  <c r="Q11" i="4" l="1"/>
  <c r="L93" i="4"/>
  <c r="L54" i="4"/>
  <c r="Q109" i="4"/>
  <c r="L84" i="4"/>
  <c r="P84" i="4" s="1"/>
  <c r="L60" i="4"/>
  <c r="Q76" i="4"/>
  <c r="L85" i="4"/>
  <c r="L78" i="4"/>
  <c r="P78" i="4" s="1"/>
  <c r="L38" i="4"/>
  <c r="P38" i="4" s="1"/>
  <c r="P24" i="4"/>
  <c r="L47" i="4"/>
  <c r="M47" i="4" s="1"/>
  <c r="M76" i="4"/>
  <c r="O76" i="4" s="1"/>
  <c r="R76" i="4" s="1"/>
  <c r="Q15" i="4"/>
  <c r="Q68" i="4"/>
  <c r="P41" i="4"/>
  <c r="J11" i="6"/>
  <c r="L48" i="4"/>
  <c r="P32" i="4"/>
  <c r="R32" i="4" s="1"/>
  <c r="L69" i="4"/>
  <c r="Q32" i="4"/>
  <c r="Q41" i="4"/>
  <c r="O41" i="4"/>
  <c r="N41" i="4"/>
  <c r="L71" i="4"/>
  <c r="Q71" i="4"/>
  <c r="L70" i="4"/>
  <c r="M70" i="4" s="1"/>
  <c r="O70" i="4" s="1"/>
  <c r="Q24" i="4"/>
  <c r="M84" i="4"/>
  <c r="O84" i="4" s="1"/>
  <c r="R84" i="4" s="1"/>
  <c r="Q74" i="4"/>
  <c r="L74" i="4"/>
  <c r="H221" i="6"/>
  <c r="C222" i="6"/>
  <c r="H11" i="6"/>
  <c r="Q61" i="4"/>
  <c r="L39" i="4"/>
  <c r="P39" i="4" s="1"/>
  <c r="M49" i="4"/>
  <c r="O49" i="4" s="1"/>
  <c r="R49" i="4" s="1"/>
  <c r="N24" i="4"/>
  <c r="L42" i="4"/>
  <c r="Q42" i="4"/>
  <c r="L14" i="4"/>
  <c r="Q14" i="4"/>
  <c r="Q98" i="4"/>
  <c r="L98" i="4"/>
  <c r="Q105" i="4"/>
  <c r="L105" i="4"/>
  <c r="K59" i="4"/>
  <c r="J12" i="6"/>
  <c r="C13" i="6"/>
  <c r="H12" i="6"/>
  <c r="K9" i="4"/>
  <c r="L40" i="4"/>
  <c r="Q40" i="4"/>
  <c r="L100" i="4"/>
  <c r="Q100" i="4"/>
  <c r="K44" i="4"/>
  <c r="M109" i="4"/>
  <c r="P109" i="4"/>
  <c r="M38" i="4"/>
  <c r="O38" i="4" s="1"/>
  <c r="M68" i="4"/>
  <c r="P68" i="4"/>
  <c r="Q55" i="4"/>
  <c r="L55" i="4"/>
  <c r="Q57" i="4"/>
  <c r="L57" i="4"/>
  <c r="Q12" i="4"/>
  <c r="L12" i="4"/>
  <c r="L10" i="4"/>
  <c r="Q10" i="4"/>
  <c r="Q92" i="4"/>
  <c r="L92" i="4"/>
  <c r="K17" i="4"/>
  <c r="Q16" i="4"/>
  <c r="L16" i="4"/>
  <c r="L75" i="4"/>
  <c r="Q75" i="4"/>
  <c r="Q34" i="4"/>
  <c r="L34" i="4"/>
  <c r="C180" i="6"/>
  <c r="H179" i="6"/>
  <c r="J179" i="6"/>
  <c r="L103" i="4"/>
  <c r="Q103" i="4"/>
  <c r="Q45" i="4"/>
  <c r="L45" i="4"/>
  <c r="Q101" i="4"/>
  <c r="L101" i="4"/>
  <c r="P93" i="4"/>
  <c r="M93" i="4"/>
  <c r="O93" i="4" s="1"/>
  <c r="C54" i="6"/>
  <c r="J53" i="6"/>
  <c r="H53" i="6"/>
  <c r="L87" i="4"/>
  <c r="Q87" i="4"/>
  <c r="L90" i="4"/>
  <c r="Q90" i="4"/>
  <c r="P83" i="4"/>
  <c r="M83" i="4"/>
  <c r="C264" i="6"/>
  <c r="J263" i="6"/>
  <c r="H263" i="6"/>
  <c r="L72" i="4"/>
  <c r="Q72" i="4"/>
  <c r="K79" i="4"/>
  <c r="Q89" i="4"/>
  <c r="L89" i="4"/>
  <c r="L30" i="4"/>
  <c r="Q30" i="4"/>
  <c r="M85" i="4"/>
  <c r="O85" i="4" s="1"/>
  <c r="P85" i="4"/>
  <c r="K53" i="4"/>
  <c r="P15" i="4"/>
  <c r="M15" i="4"/>
  <c r="O15" i="4" s="1"/>
  <c r="Q88" i="4"/>
  <c r="L88" i="4"/>
  <c r="L107" i="4"/>
  <c r="Q107" i="4"/>
  <c r="M54" i="4"/>
  <c r="O54" i="4" s="1"/>
  <c r="P54" i="4"/>
  <c r="K13" i="4"/>
  <c r="M28" i="4"/>
  <c r="O28" i="4" s="1"/>
  <c r="P28" i="4"/>
  <c r="H137" i="6"/>
  <c r="J137" i="6"/>
  <c r="C138" i="6"/>
  <c r="Q43" i="4"/>
  <c r="L43" i="4"/>
  <c r="Q33" i="4"/>
  <c r="L33" i="4"/>
  <c r="L58" i="4"/>
  <c r="Q58" i="4"/>
  <c r="R24" i="4"/>
  <c r="Q19" i="4"/>
  <c r="L19" i="4"/>
  <c r="N32" i="4"/>
  <c r="Q18" i="4"/>
  <c r="L18" i="4"/>
  <c r="P73" i="4"/>
  <c r="M73" i="4"/>
  <c r="P64" i="4"/>
  <c r="M64" i="4"/>
  <c r="O64" i="4" s="1"/>
  <c r="P11" i="4"/>
  <c r="M11" i="4"/>
  <c r="O11" i="4" s="1"/>
  <c r="Q102" i="4"/>
  <c r="L102" i="4"/>
  <c r="P62" i="4"/>
  <c r="M62" i="4"/>
  <c r="K23" i="4"/>
  <c r="Q8" i="4"/>
  <c r="L8" i="4"/>
  <c r="L86" i="4"/>
  <c r="Q86" i="4"/>
  <c r="Q26" i="4"/>
  <c r="L26" i="4"/>
  <c r="L91" i="4"/>
  <c r="Q91" i="4"/>
  <c r="K31" i="4"/>
  <c r="Q106" i="4"/>
  <c r="L106" i="4"/>
  <c r="L108" i="4"/>
  <c r="Q108" i="4"/>
  <c r="L77" i="4"/>
  <c r="Q77" i="4"/>
  <c r="Q29" i="4"/>
  <c r="L29" i="4"/>
  <c r="P61" i="4"/>
  <c r="M61" i="4"/>
  <c r="O61" i="4" s="1"/>
  <c r="P47" i="4"/>
  <c r="Q46" i="4"/>
  <c r="L46" i="4"/>
  <c r="C96" i="6"/>
  <c r="J95" i="6"/>
  <c r="H95" i="6"/>
  <c r="K27" i="4"/>
  <c r="Q25" i="4"/>
  <c r="L25" i="4"/>
  <c r="L94" i="4"/>
  <c r="Q94" i="4"/>
  <c r="L104" i="4"/>
  <c r="Q104" i="4"/>
  <c r="L99" i="4"/>
  <c r="Q99" i="4"/>
  <c r="K56" i="4"/>
  <c r="M48" i="4"/>
  <c r="P48" i="4"/>
  <c r="P63" i="4"/>
  <c r="M63" i="4"/>
  <c r="P60" i="4" l="1"/>
  <c r="M60" i="4"/>
  <c r="O60" i="4" s="1"/>
  <c r="M78" i="4"/>
  <c r="O78" i="4" s="1"/>
  <c r="N38" i="4"/>
  <c r="R41" i="4"/>
  <c r="N76" i="4"/>
  <c r="N84" i="4"/>
  <c r="M39" i="4"/>
  <c r="N39" i="4" s="1"/>
  <c r="M69" i="4"/>
  <c r="P69" i="4"/>
  <c r="P70" i="4"/>
  <c r="R70" i="4" s="1"/>
  <c r="N28" i="4"/>
  <c r="N78" i="4"/>
  <c r="N49" i="4"/>
  <c r="M71" i="4"/>
  <c r="O71" i="4" s="1"/>
  <c r="P71" i="4"/>
  <c r="N71" i="4"/>
  <c r="P42" i="4"/>
  <c r="M42" i="4"/>
  <c r="O42" i="4" s="1"/>
  <c r="N15" i="4"/>
  <c r="J222" i="6"/>
  <c r="H222" i="6"/>
  <c r="C223" i="6"/>
  <c r="N85" i="4"/>
  <c r="M74" i="4"/>
  <c r="O74" i="4" s="1"/>
  <c r="P74" i="4"/>
  <c r="Q95" i="4"/>
  <c r="C55" i="6"/>
  <c r="J54" i="6"/>
  <c r="H54" i="6"/>
  <c r="R93" i="4"/>
  <c r="M108" i="4"/>
  <c r="O108" i="4" s="1"/>
  <c r="P108" i="4"/>
  <c r="C139" i="6"/>
  <c r="J138" i="6"/>
  <c r="H138" i="6"/>
  <c r="N54" i="4"/>
  <c r="P72" i="4"/>
  <c r="M72" i="4"/>
  <c r="Q59" i="4"/>
  <c r="L59" i="4"/>
  <c r="N64" i="4"/>
  <c r="M26" i="4"/>
  <c r="O26" i="4" s="1"/>
  <c r="P26" i="4"/>
  <c r="C14" i="6"/>
  <c r="J13" i="6"/>
  <c r="H13" i="6"/>
  <c r="M86" i="4"/>
  <c r="P86" i="4"/>
  <c r="M19" i="4"/>
  <c r="P19" i="4"/>
  <c r="R85" i="4"/>
  <c r="C181" i="6"/>
  <c r="J180" i="6"/>
  <c r="H180" i="6"/>
  <c r="P10" i="4"/>
  <c r="M10" i="4"/>
  <c r="O10" i="4" s="1"/>
  <c r="Q23" i="4"/>
  <c r="L23" i="4"/>
  <c r="M43" i="4"/>
  <c r="O43" i="4" s="1"/>
  <c r="P43" i="4"/>
  <c r="P103" i="4"/>
  <c r="M103" i="4"/>
  <c r="O103" i="4" s="1"/>
  <c r="N93" i="4"/>
  <c r="N103" i="4"/>
  <c r="P8" i="4"/>
  <c r="M8" i="4"/>
  <c r="O47" i="4"/>
  <c r="N47" i="4"/>
  <c r="M106" i="4"/>
  <c r="P106" i="4"/>
  <c r="M102" i="4"/>
  <c r="O102" i="4" s="1"/>
  <c r="P102" i="4"/>
  <c r="R61" i="4"/>
  <c r="P107" i="4"/>
  <c r="M107" i="4"/>
  <c r="O83" i="4"/>
  <c r="N83" i="4"/>
  <c r="P34" i="4"/>
  <c r="M34" i="4"/>
  <c r="O34" i="4" s="1"/>
  <c r="R38" i="4"/>
  <c r="M100" i="4"/>
  <c r="O100" i="4" s="1"/>
  <c r="P100" i="4"/>
  <c r="Q56" i="4"/>
  <c r="L56" i="4"/>
  <c r="Q13" i="4"/>
  <c r="L13" i="4"/>
  <c r="O109" i="4"/>
  <c r="N109" i="4"/>
  <c r="P77" i="4"/>
  <c r="M77" i="4"/>
  <c r="O77" i="4" s="1"/>
  <c r="N77" i="4"/>
  <c r="O68" i="4"/>
  <c r="N68" i="4"/>
  <c r="O62" i="4"/>
  <c r="N62" i="4"/>
  <c r="M101" i="4"/>
  <c r="O101" i="4" s="1"/>
  <c r="P101" i="4"/>
  <c r="P12" i="4"/>
  <c r="M12" i="4"/>
  <c r="M105" i="4"/>
  <c r="O105" i="4" s="1"/>
  <c r="P105" i="4"/>
  <c r="N70" i="4"/>
  <c r="C97" i="6"/>
  <c r="J96" i="6"/>
  <c r="H96" i="6"/>
  <c r="L17" i="4"/>
  <c r="Q17" i="4"/>
  <c r="P18" i="4"/>
  <c r="M18" i="4"/>
  <c r="O18" i="4" s="1"/>
  <c r="R11" i="4"/>
  <c r="P40" i="4"/>
  <c r="M40" i="4"/>
  <c r="O40" i="4" s="1"/>
  <c r="N61" i="4"/>
  <c r="P25" i="4"/>
  <c r="M25" i="4"/>
  <c r="O25" i="4" s="1"/>
  <c r="P92" i="4"/>
  <c r="M92" i="4"/>
  <c r="O92" i="4" s="1"/>
  <c r="P99" i="4"/>
  <c r="M99" i="4"/>
  <c r="O99" i="4" s="1"/>
  <c r="C265" i="6"/>
  <c r="J264" i="6"/>
  <c r="H264" i="6"/>
  <c r="P29" i="4"/>
  <c r="M29" i="4"/>
  <c r="O29" i="4" s="1"/>
  <c r="M30" i="4"/>
  <c r="O30" i="4" s="1"/>
  <c r="P30" i="4"/>
  <c r="M104" i="4"/>
  <c r="O104" i="4" s="1"/>
  <c r="P104" i="4"/>
  <c r="M90" i="4"/>
  <c r="O90" i="4" s="1"/>
  <c r="P90" i="4"/>
  <c r="P57" i="4"/>
  <c r="M57" i="4"/>
  <c r="O57" i="4" s="1"/>
  <c r="Q9" i="4"/>
  <c r="L9" i="4"/>
  <c r="M98" i="4"/>
  <c r="O98" i="4" s="1"/>
  <c r="P98" i="4"/>
  <c r="N11" i="4"/>
  <c r="L44" i="4"/>
  <c r="Q44" i="4"/>
  <c r="Q50" i="4" s="1"/>
  <c r="R54" i="4"/>
  <c r="P88" i="4"/>
  <c r="M88" i="4"/>
  <c r="O88" i="4" s="1"/>
  <c r="O63" i="4"/>
  <c r="N63" i="4"/>
  <c r="L31" i="4"/>
  <c r="Q31" i="4"/>
  <c r="L27" i="4"/>
  <c r="Q27" i="4"/>
  <c r="R64" i="4"/>
  <c r="P91" i="4"/>
  <c r="M91" i="4"/>
  <c r="M58" i="4"/>
  <c r="P58" i="4"/>
  <c r="R78" i="4"/>
  <c r="P16" i="4"/>
  <c r="M16" i="4"/>
  <c r="Q110" i="4"/>
  <c r="P14" i="4"/>
  <c r="M14" i="4"/>
  <c r="O14" i="4" s="1"/>
  <c r="M46" i="4"/>
  <c r="O46" i="4" s="1"/>
  <c r="P46" i="4"/>
  <c r="Q79" i="4"/>
  <c r="Q80" i="4" s="1"/>
  <c r="L79" i="4"/>
  <c r="L53" i="4"/>
  <c r="Q53" i="4"/>
  <c r="M75" i="4"/>
  <c r="O75" i="4" s="1"/>
  <c r="P75" i="4"/>
  <c r="O48" i="4"/>
  <c r="N48" i="4"/>
  <c r="M94" i="4"/>
  <c r="O94" i="4" s="1"/>
  <c r="P94" i="4"/>
  <c r="O73" i="4"/>
  <c r="N73" i="4"/>
  <c r="P33" i="4"/>
  <c r="M33" i="4"/>
  <c r="R28" i="4"/>
  <c r="R15" i="4"/>
  <c r="P89" i="4"/>
  <c r="M89" i="4"/>
  <c r="M87" i="4"/>
  <c r="O87" i="4" s="1"/>
  <c r="P87" i="4"/>
  <c r="P45" i="4"/>
  <c r="M45" i="4"/>
  <c r="M55" i="4"/>
  <c r="P55" i="4"/>
  <c r="O39" i="4" l="1"/>
  <c r="N94" i="4"/>
  <c r="R60" i="4"/>
  <c r="Q20" i="4"/>
  <c r="N74" i="4"/>
  <c r="N60" i="4"/>
  <c r="N25" i="4"/>
  <c r="N29" i="4"/>
  <c r="O69" i="4"/>
  <c r="R69" i="4" s="1"/>
  <c r="N69" i="4"/>
  <c r="N57" i="4"/>
  <c r="N105" i="4"/>
  <c r="R42" i="4"/>
  <c r="N34" i="4"/>
  <c r="N26" i="4"/>
  <c r="R71" i="4"/>
  <c r="N87" i="4"/>
  <c r="R74" i="4"/>
  <c r="Q35" i="4"/>
  <c r="C224" i="6"/>
  <c r="J223" i="6"/>
  <c r="H223" i="6"/>
  <c r="N102" i="4"/>
  <c r="N92" i="4"/>
  <c r="N18" i="4"/>
  <c r="N42" i="4"/>
  <c r="N40" i="4"/>
  <c r="R39" i="4"/>
  <c r="R87" i="4"/>
  <c r="R10" i="4"/>
  <c r="O91" i="4"/>
  <c r="N91" i="4"/>
  <c r="R100" i="4"/>
  <c r="N75" i="4"/>
  <c r="O89" i="4"/>
  <c r="N89" i="4"/>
  <c r="P95" i="4"/>
  <c r="S92" i="4" s="1"/>
  <c r="R57" i="4"/>
  <c r="O12" i="4"/>
  <c r="N12" i="4"/>
  <c r="R25" i="4"/>
  <c r="R103" i="4"/>
  <c r="C140" i="6"/>
  <c r="J139" i="6"/>
  <c r="H139" i="6"/>
  <c r="R98" i="4"/>
  <c r="R68" i="4"/>
  <c r="R73" i="4"/>
  <c r="R92" i="4"/>
  <c r="C56" i="6"/>
  <c r="J55" i="6"/>
  <c r="H55" i="6"/>
  <c r="N14" i="4"/>
  <c r="R77" i="4"/>
  <c r="O16" i="4"/>
  <c r="N16" i="4"/>
  <c r="R29" i="4"/>
  <c r="C15" i="6"/>
  <c r="H14" i="6"/>
  <c r="J14" i="6"/>
  <c r="R18" i="4"/>
  <c r="R34" i="4"/>
  <c r="N98" i="4"/>
  <c r="R94" i="4"/>
  <c r="Q65" i="4"/>
  <c r="P27" i="4"/>
  <c r="M27" i="4"/>
  <c r="O27" i="4" s="1"/>
  <c r="N90" i="4"/>
  <c r="N101" i="4"/>
  <c r="R109" i="4"/>
  <c r="R102" i="4"/>
  <c r="C182" i="6"/>
  <c r="J181" i="6"/>
  <c r="H181" i="6"/>
  <c r="R26" i="4"/>
  <c r="N108" i="4"/>
  <c r="M23" i="4"/>
  <c r="O23" i="4" s="1"/>
  <c r="P23" i="4"/>
  <c r="M9" i="4"/>
  <c r="O9" i="4" s="1"/>
  <c r="P9" i="4"/>
  <c r="N10" i="4"/>
  <c r="M13" i="4"/>
  <c r="P13" i="4"/>
  <c r="R48" i="4"/>
  <c r="P79" i="4"/>
  <c r="P80" i="4" s="1"/>
  <c r="S75" i="4" s="1"/>
  <c r="M79" i="4"/>
  <c r="O79" i="4" s="1"/>
  <c r="P31" i="4"/>
  <c r="M31" i="4"/>
  <c r="O31" i="4" s="1"/>
  <c r="N23" i="4"/>
  <c r="R90" i="4"/>
  <c r="C266" i="6"/>
  <c r="J265" i="6"/>
  <c r="H265" i="6"/>
  <c r="R40" i="4"/>
  <c r="P17" i="4"/>
  <c r="M17" i="4"/>
  <c r="R101" i="4"/>
  <c r="R83" i="4"/>
  <c r="O106" i="4"/>
  <c r="N106" i="4"/>
  <c r="M59" i="4"/>
  <c r="O59" i="4" s="1"/>
  <c r="P59" i="4"/>
  <c r="R108" i="4"/>
  <c r="O86" i="4"/>
  <c r="N86" i="4"/>
  <c r="R30" i="4"/>
  <c r="R105" i="4"/>
  <c r="M53" i="4"/>
  <c r="O53" i="4" s="1"/>
  <c r="P53" i="4"/>
  <c r="P44" i="4"/>
  <c r="M44" i="4"/>
  <c r="O44" i="4" s="1"/>
  <c r="O55" i="4"/>
  <c r="N55" i="4"/>
  <c r="N99" i="4"/>
  <c r="P56" i="4"/>
  <c r="M56" i="4"/>
  <c r="O107" i="4"/>
  <c r="N107" i="4"/>
  <c r="N43" i="4"/>
  <c r="N46" i="4"/>
  <c r="R104" i="4"/>
  <c r="O8" i="4"/>
  <c r="N8" i="4"/>
  <c r="O45" i="4"/>
  <c r="N45" i="4"/>
  <c r="O33" i="4"/>
  <c r="N33" i="4"/>
  <c r="O58" i="4"/>
  <c r="N58" i="4"/>
  <c r="R63" i="4"/>
  <c r="N104" i="4"/>
  <c r="R99" i="4"/>
  <c r="R62" i="4"/>
  <c r="R47" i="4"/>
  <c r="O19" i="4"/>
  <c r="N19" i="4"/>
  <c r="N30" i="4"/>
  <c r="R14" i="4"/>
  <c r="R75" i="4"/>
  <c r="R46" i="4"/>
  <c r="R88" i="4"/>
  <c r="P110" i="4"/>
  <c r="S109" i="4" s="1"/>
  <c r="H97" i="6"/>
  <c r="J97" i="6"/>
  <c r="C98" i="6"/>
  <c r="N100" i="4"/>
  <c r="R43" i="4"/>
  <c r="O72" i="4"/>
  <c r="N72" i="4"/>
  <c r="N88" i="4"/>
  <c r="N79" i="4" l="1"/>
  <c r="O80" i="4"/>
  <c r="U73" i="4" s="1"/>
  <c r="L8" i="5" s="1"/>
  <c r="N31" i="4"/>
  <c r="S72" i="4"/>
  <c r="T72" i="4" s="1"/>
  <c r="S107" i="4"/>
  <c r="V107" i="4" s="1"/>
  <c r="S106" i="4"/>
  <c r="T106" i="4" s="1"/>
  <c r="S99" i="4"/>
  <c r="V99" i="4" s="1"/>
  <c r="O50" i="4"/>
  <c r="U43" i="4" s="1"/>
  <c r="L6" i="5" s="1"/>
  <c r="S104" i="4"/>
  <c r="T104" i="4" s="1"/>
  <c r="N9" i="4"/>
  <c r="S98" i="4"/>
  <c r="V98" i="4" s="1"/>
  <c r="N53" i="4"/>
  <c r="S105" i="4"/>
  <c r="T105" i="4" s="1"/>
  <c r="S101" i="4"/>
  <c r="T101" i="4" s="1"/>
  <c r="J224" i="6"/>
  <c r="C225" i="6"/>
  <c r="H224" i="6"/>
  <c r="S100" i="4"/>
  <c r="T100" i="4" s="1"/>
  <c r="U75" i="4"/>
  <c r="N8" i="5" s="1"/>
  <c r="V92" i="4"/>
  <c r="T92" i="4"/>
  <c r="R58" i="4"/>
  <c r="R89" i="4"/>
  <c r="O17" i="4"/>
  <c r="N17" i="4"/>
  <c r="R9" i="4"/>
  <c r="N27" i="4"/>
  <c r="V72" i="4"/>
  <c r="U42" i="4"/>
  <c r="K6" i="5" s="1"/>
  <c r="V75" i="4"/>
  <c r="T75" i="4"/>
  <c r="J98" i="6"/>
  <c r="H98" i="6"/>
  <c r="C99" i="6"/>
  <c r="R33" i="4"/>
  <c r="P65" i="4"/>
  <c r="S53" i="4" s="1"/>
  <c r="C183" i="6"/>
  <c r="J182" i="6"/>
  <c r="H182" i="6"/>
  <c r="R53" i="4"/>
  <c r="R23" i="4"/>
  <c r="O35" i="4"/>
  <c r="U33" i="4" s="1"/>
  <c r="Q5" i="5" s="1"/>
  <c r="S103" i="4"/>
  <c r="R44" i="4"/>
  <c r="U44" i="4"/>
  <c r="M6" i="5" s="1"/>
  <c r="R107" i="4"/>
  <c r="O56" i="4"/>
  <c r="O65" i="4" s="1"/>
  <c r="U53" i="4" s="1"/>
  <c r="N56" i="4"/>
  <c r="P35" i="4"/>
  <c r="S23" i="4" s="1"/>
  <c r="R27" i="4"/>
  <c r="N59" i="4"/>
  <c r="R79" i="4"/>
  <c r="R45" i="4"/>
  <c r="S79" i="4"/>
  <c r="S108" i="4"/>
  <c r="S89" i="4"/>
  <c r="S84" i="4"/>
  <c r="S93" i="4"/>
  <c r="S85" i="4"/>
  <c r="S83" i="4"/>
  <c r="U47" i="4"/>
  <c r="P6" i="5" s="1"/>
  <c r="R16" i="4"/>
  <c r="R59" i="4"/>
  <c r="S76" i="4"/>
  <c r="S74" i="4"/>
  <c r="S71" i="4"/>
  <c r="S69" i="4"/>
  <c r="S70" i="4"/>
  <c r="S73" i="4"/>
  <c r="S68" i="4"/>
  <c r="S78" i="4"/>
  <c r="S94" i="4"/>
  <c r="O110" i="4"/>
  <c r="U106" i="4" s="1"/>
  <c r="O10" i="5" s="1"/>
  <c r="S77" i="4"/>
  <c r="R86" i="4"/>
  <c r="R31" i="4"/>
  <c r="C141" i="6"/>
  <c r="J140" i="6"/>
  <c r="H140" i="6"/>
  <c r="S88" i="4"/>
  <c r="V104" i="4"/>
  <c r="R8" i="4"/>
  <c r="H56" i="6"/>
  <c r="J56" i="6"/>
  <c r="C57" i="6"/>
  <c r="T109" i="4"/>
  <c r="V109" i="4"/>
  <c r="R106" i="4"/>
  <c r="C267" i="6"/>
  <c r="J266" i="6"/>
  <c r="H266" i="6"/>
  <c r="R12" i="4"/>
  <c r="S91" i="4"/>
  <c r="R72" i="4"/>
  <c r="P50" i="4"/>
  <c r="S44" i="4" s="1"/>
  <c r="P20" i="4"/>
  <c r="S9" i="4" s="1"/>
  <c r="T99" i="4"/>
  <c r="R55" i="4"/>
  <c r="O13" i="4"/>
  <c r="N13" i="4"/>
  <c r="S87" i="4"/>
  <c r="C16" i="6"/>
  <c r="J15" i="6"/>
  <c r="H15" i="6"/>
  <c r="R91" i="4"/>
  <c r="S86" i="4"/>
  <c r="R19" i="4"/>
  <c r="O95" i="4"/>
  <c r="U86" i="4" s="1"/>
  <c r="J9" i="5" s="1"/>
  <c r="S90" i="4"/>
  <c r="S102" i="4"/>
  <c r="N44" i="4"/>
  <c r="U78" i="4" l="1"/>
  <c r="Q8" i="5" s="1"/>
  <c r="U72" i="4"/>
  <c r="K8" i="5" s="1"/>
  <c r="U69" i="4"/>
  <c r="H8" i="5" s="1"/>
  <c r="U71" i="4"/>
  <c r="J8" i="5" s="1"/>
  <c r="U68" i="4"/>
  <c r="U80" i="4" s="1"/>
  <c r="U74" i="4"/>
  <c r="M8" i="5" s="1"/>
  <c r="U76" i="4"/>
  <c r="O8" i="5" s="1"/>
  <c r="U77" i="4"/>
  <c r="P8" i="5" s="1"/>
  <c r="U70" i="4"/>
  <c r="I8" i="5" s="1"/>
  <c r="U79" i="4"/>
  <c r="R8" i="5" s="1"/>
  <c r="U40" i="4"/>
  <c r="I6" i="5" s="1"/>
  <c r="U38" i="4"/>
  <c r="G6" i="5" s="1"/>
  <c r="V100" i="4"/>
  <c r="V106" i="4"/>
  <c r="U46" i="4"/>
  <c r="O6" i="5" s="1"/>
  <c r="U45" i="4"/>
  <c r="N6" i="5" s="1"/>
  <c r="U49" i="4"/>
  <c r="R6" i="5" s="1"/>
  <c r="T107" i="4"/>
  <c r="U91" i="4"/>
  <c r="O9" i="5" s="1"/>
  <c r="U89" i="4"/>
  <c r="M9" i="5" s="1"/>
  <c r="T98" i="4"/>
  <c r="S56" i="4"/>
  <c r="V56" i="4" s="1"/>
  <c r="V101" i="4"/>
  <c r="O20" i="4"/>
  <c r="U19" i="4" s="1"/>
  <c r="R4" i="5" s="1"/>
  <c r="U31" i="4"/>
  <c r="O5" i="5" s="1"/>
  <c r="V105" i="4"/>
  <c r="U48" i="4"/>
  <c r="Q6" i="5" s="1"/>
  <c r="U41" i="4"/>
  <c r="J6" i="5" s="1"/>
  <c r="S13" i="4"/>
  <c r="T13" i="4" s="1"/>
  <c r="U39" i="4"/>
  <c r="H6" i="5" s="1"/>
  <c r="S59" i="4"/>
  <c r="V59" i="4" s="1"/>
  <c r="J225" i="6"/>
  <c r="H225" i="6"/>
  <c r="C226" i="6"/>
  <c r="S31" i="4"/>
  <c r="V31" i="4" s="1"/>
  <c r="V23" i="4"/>
  <c r="T23" i="4"/>
  <c r="G7" i="5"/>
  <c r="V70" i="4"/>
  <c r="T70" i="4"/>
  <c r="V71" i="4"/>
  <c r="T71" i="4"/>
  <c r="S11" i="4"/>
  <c r="S15" i="4"/>
  <c r="S10" i="4"/>
  <c r="S8" i="4"/>
  <c r="S12" i="4"/>
  <c r="S14" i="4"/>
  <c r="S16" i="4"/>
  <c r="S19" i="4"/>
  <c r="S18" i="4"/>
  <c r="U27" i="4"/>
  <c r="K5" i="5" s="1"/>
  <c r="V69" i="4"/>
  <c r="T69" i="4"/>
  <c r="J267" i="6"/>
  <c r="C268" i="6"/>
  <c r="H267" i="6"/>
  <c r="V74" i="4"/>
  <c r="T74" i="4"/>
  <c r="S42" i="4"/>
  <c r="S49" i="4"/>
  <c r="S41" i="4"/>
  <c r="S38" i="4"/>
  <c r="S47" i="4"/>
  <c r="S39" i="4"/>
  <c r="S48" i="4"/>
  <c r="S43" i="4"/>
  <c r="S46" i="4"/>
  <c r="S40" i="4"/>
  <c r="S45" i="4"/>
  <c r="T76" i="4"/>
  <c r="V76" i="4"/>
  <c r="V89" i="4"/>
  <c r="T89" i="4"/>
  <c r="R17" i="4"/>
  <c r="G8" i="5"/>
  <c r="U60" i="4"/>
  <c r="N7" i="5" s="1"/>
  <c r="U61" i="4"/>
  <c r="O7" i="5" s="1"/>
  <c r="U54" i="4"/>
  <c r="H7" i="5" s="1"/>
  <c r="U64" i="4"/>
  <c r="R7" i="5" s="1"/>
  <c r="U57" i="4"/>
  <c r="K7" i="5" s="1"/>
  <c r="U63" i="4"/>
  <c r="Q7" i="5" s="1"/>
  <c r="U62" i="4"/>
  <c r="P7" i="5" s="1"/>
  <c r="J16" i="6"/>
  <c r="C17" i="6"/>
  <c r="H16" i="6"/>
  <c r="T44" i="4"/>
  <c r="V44" i="4"/>
  <c r="T108" i="4"/>
  <c r="V108" i="4"/>
  <c r="V9" i="4"/>
  <c r="T9" i="4"/>
  <c r="T86" i="4"/>
  <c r="V86" i="4"/>
  <c r="T87" i="4"/>
  <c r="V87" i="4"/>
  <c r="V77" i="4"/>
  <c r="T77" i="4"/>
  <c r="U59" i="4"/>
  <c r="M7" i="5" s="1"/>
  <c r="V79" i="4"/>
  <c r="T79" i="4"/>
  <c r="S32" i="4"/>
  <c r="S24" i="4"/>
  <c r="S28" i="4"/>
  <c r="S26" i="4"/>
  <c r="S30" i="4"/>
  <c r="S25" i="4"/>
  <c r="S34" i="4"/>
  <c r="S33" i="4"/>
  <c r="S29" i="4"/>
  <c r="V103" i="4"/>
  <c r="T103" i="4"/>
  <c r="H183" i="6"/>
  <c r="C184" i="6"/>
  <c r="J183" i="6"/>
  <c r="T73" i="4"/>
  <c r="V73" i="4"/>
  <c r="T88" i="4"/>
  <c r="V88" i="4"/>
  <c r="T94" i="4"/>
  <c r="V94" i="4"/>
  <c r="U23" i="4"/>
  <c r="V91" i="4"/>
  <c r="T91" i="4"/>
  <c r="V78" i="4"/>
  <c r="T78" i="4"/>
  <c r="V85" i="4"/>
  <c r="T85" i="4"/>
  <c r="C100" i="6"/>
  <c r="J99" i="6"/>
  <c r="H99" i="6"/>
  <c r="T93" i="4"/>
  <c r="V93" i="4"/>
  <c r="V84" i="4"/>
  <c r="T84" i="4"/>
  <c r="V102" i="4"/>
  <c r="T102" i="4"/>
  <c r="U109" i="4"/>
  <c r="R10" i="5" s="1"/>
  <c r="U104" i="4"/>
  <c r="M10" i="5" s="1"/>
  <c r="U98" i="4"/>
  <c r="U100" i="4"/>
  <c r="I10" i="5" s="1"/>
  <c r="U102" i="4"/>
  <c r="K10" i="5" s="1"/>
  <c r="U99" i="4"/>
  <c r="H10" i="5" s="1"/>
  <c r="U105" i="4"/>
  <c r="N10" i="5" s="1"/>
  <c r="U108" i="4"/>
  <c r="Q10" i="5" s="1"/>
  <c r="U101" i="4"/>
  <c r="J10" i="5" s="1"/>
  <c r="U103" i="4"/>
  <c r="L10" i="5" s="1"/>
  <c r="U24" i="4"/>
  <c r="H5" i="5" s="1"/>
  <c r="U32" i="4"/>
  <c r="P5" i="5" s="1"/>
  <c r="U28" i="4"/>
  <c r="L5" i="5" s="1"/>
  <c r="U29" i="4"/>
  <c r="M5" i="5" s="1"/>
  <c r="U30" i="4"/>
  <c r="N5" i="5" s="1"/>
  <c r="U34" i="4"/>
  <c r="R5" i="5" s="1"/>
  <c r="U26" i="4"/>
  <c r="J5" i="5" s="1"/>
  <c r="U25" i="4"/>
  <c r="I5" i="5" s="1"/>
  <c r="T53" i="4"/>
  <c r="V53" i="4"/>
  <c r="V90" i="4"/>
  <c r="T90" i="4"/>
  <c r="R13" i="4"/>
  <c r="H57" i="6"/>
  <c r="J57" i="6"/>
  <c r="C58" i="6"/>
  <c r="R56" i="4"/>
  <c r="U56" i="4"/>
  <c r="J7" i="5" s="1"/>
  <c r="S60" i="4"/>
  <c r="S62" i="4"/>
  <c r="S64" i="4"/>
  <c r="S63" i="4"/>
  <c r="S61" i="4"/>
  <c r="S54" i="4"/>
  <c r="S55" i="4"/>
  <c r="S58" i="4"/>
  <c r="S57" i="4"/>
  <c r="S17" i="4"/>
  <c r="U84" i="4"/>
  <c r="H9" i="5" s="1"/>
  <c r="U93" i="4"/>
  <c r="Q9" i="5" s="1"/>
  <c r="U85" i="4"/>
  <c r="I9" i="5" s="1"/>
  <c r="U90" i="4"/>
  <c r="N9" i="5" s="1"/>
  <c r="U92" i="4"/>
  <c r="P9" i="5" s="1"/>
  <c r="U94" i="4"/>
  <c r="R9" i="5" s="1"/>
  <c r="U87" i="4"/>
  <c r="K9" i="5" s="1"/>
  <c r="U83" i="4"/>
  <c r="U88" i="4"/>
  <c r="L9" i="5" s="1"/>
  <c r="U55" i="4"/>
  <c r="I7" i="5" s="1"/>
  <c r="C142" i="6"/>
  <c r="J141" i="6"/>
  <c r="H141" i="6"/>
  <c r="T68" i="4"/>
  <c r="V68" i="4"/>
  <c r="V83" i="4"/>
  <c r="T83" i="4"/>
  <c r="S27" i="4"/>
  <c r="U107" i="4"/>
  <c r="P10" i="5" s="1"/>
  <c r="U58" i="4"/>
  <c r="L7" i="5" s="1"/>
  <c r="U16" i="4" l="1"/>
  <c r="O4" i="5" s="1"/>
  <c r="U14" i="4"/>
  <c r="M4" i="5" s="1"/>
  <c r="U17" i="4"/>
  <c r="P4" i="5" s="1"/>
  <c r="U15" i="4"/>
  <c r="N4" i="5" s="1"/>
  <c r="U11" i="4"/>
  <c r="J4" i="5" s="1"/>
  <c r="U13" i="4"/>
  <c r="L4" i="5" s="1"/>
  <c r="U10" i="4"/>
  <c r="I4" i="5" s="1"/>
  <c r="U18" i="4"/>
  <c r="Q4" i="5" s="1"/>
  <c r="U9" i="4"/>
  <c r="H4" i="5" s="1"/>
  <c r="U50" i="4"/>
  <c r="S6" i="5" s="1"/>
  <c r="C8" i="3" s="1"/>
  <c r="T56" i="4"/>
  <c r="U8" i="4"/>
  <c r="G4" i="5" s="1"/>
  <c r="V13" i="4"/>
  <c r="T31" i="4"/>
  <c r="T59" i="4"/>
  <c r="V110" i="4"/>
  <c r="T110" i="4"/>
  <c r="D10" i="5" s="1"/>
  <c r="U12" i="4"/>
  <c r="K4" i="5" s="1"/>
  <c r="J226" i="6"/>
  <c r="H226" i="6"/>
  <c r="C227" i="6"/>
  <c r="W110" i="4"/>
  <c r="V17" i="4"/>
  <c r="T17" i="4"/>
  <c r="V43" i="4"/>
  <c r="T43" i="4"/>
  <c r="C18" i="6"/>
  <c r="J17" i="6"/>
  <c r="H17" i="6"/>
  <c r="T18" i="4"/>
  <c r="V18" i="4"/>
  <c r="U95" i="4"/>
  <c r="G9" i="5"/>
  <c r="T19" i="4"/>
  <c r="V19" i="4"/>
  <c r="C59" i="6"/>
  <c r="J58" i="6"/>
  <c r="H58" i="6"/>
  <c r="V33" i="4"/>
  <c r="T33" i="4"/>
  <c r="T57" i="4"/>
  <c r="V57" i="4"/>
  <c r="C101" i="6"/>
  <c r="H100" i="6"/>
  <c r="J100" i="6"/>
  <c r="V30" i="4"/>
  <c r="T30" i="4"/>
  <c r="T63" i="4"/>
  <c r="V63" i="4"/>
  <c r="T24" i="4"/>
  <c r="V24" i="4"/>
  <c r="V47" i="4"/>
  <c r="T47" i="4"/>
  <c r="T16" i="4"/>
  <c r="V16" i="4"/>
  <c r="C143" i="6"/>
  <c r="J142" i="6"/>
  <c r="H142" i="6"/>
  <c r="U110" i="4"/>
  <c r="G10" i="5"/>
  <c r="V39" i="4"/>
  <c r="T39" i="4"/>
  <c r="V27" i="4"/>
  <c r="T27" i="4"/>
  <c r="W95" i="4"/>
  <c r="T95" i="4"/>
  <c r="D9" i="5" s="1"/>
  <c r="T64" i="4"/>
  <c r="V64" i="4"/>
  <c r="J184" i="6"/>
  <c r="H184" i="6"/>
  <c r="C185" i="6"/>
  <c r="T32" i="4"/>
  <c r="V32" i="4"/>
  <c r="T38" i="4"/>
  <c r="V38" i="4"/>
  <c r="C269" i="6"/>
  <c r="J268" i="6"/>
  <c r="H268" i="6"/>
  <c r="V14" i="4"/>
  <c r="T14" i="4"/>
  <c r="V40" i="4"/>
  <c r="T40" i="4"/>
  <c r="T54" i="4"/>
  <c r="V54" i="4"/>
  <c r="V41" i="4"/>
  <c r="T41" i="4"/>
  <c r="T12" i="4"/>
  <c r="V12" i="4"/>
  <c r="U65" i="4"/>
  <c r="V45" i="4"/>
  <c r="T45" i="4"/>
  <c r="V26" i="4"/>
  <c r="T26" i="4"/>
  <c r="V48" i="4"/>
  <c r="T48" i="4"/>
  <c r="T61" i="4"/>
  <c r="V61" i="4"/>
  <c r="T28" i="4"/>
  <c r="V28" i="4"/>
  <c r="V60" i="4"/>
  <c r="T60" i="4"/>
  <c r="V49" i="4"/>
  <c r="T49" i="4"/>
  <c r="T8" i="4"/>
  <c r="V8" i="4"/>
  <c r="T58" i="4"/>
  <c r="V58" i="4"/>
  <c r="T25" i="4"/>
  <c r="V25" i="4"/>
  <c r="V95" i="4"/>
  <c r="T62" i="4"/>
  <c r="V62" i="4"/>
  <c r="G5" i="5"/>
  <c r="U35" i="4"/>
  <c r="V80" i="4"/>
  <c r="T80" i="4"/>
  <c r="D8" i="5" s="1"/>
  <c r="W80" i="4"/>
  <c r="V42" i="4"/>
  <c r="T42" i="4"/>
  <c r="V10" i="4"/>
  <c r="T10" i="4"/>
  <c r="T11" i="4"/>
  <c r="V11" i="4"/>
  <c r="V34" i="4"/>
  <c r="T34" i="4"/>
  <c r="T46" i="4"/>
  <c r="V46" i="4"/>
  <c r="T55" i="4"/>
  <c r="V55" i="4"/>
  <c r="V29" i="4"/>
  <c r="T29" i="4"/>
  <c r="S8" i="5"/>
  <c r="C10" i="3" s="1"/>
  <c r="E8" i="5"/>
  <c r="D10" i="3" s="1"/>
  <c r="F8" i="5"/>
  <c r="E10" i="3" s="1"/>
  <c r="T15" i="4"/>
  <c r="V15" i="4"/>
  <c r="U20" i="4" l="1"/>
  <c r="V35" i="4"/>
  <c r="W65" i="4"/>
  <c r="V65" i="4"/>
  <c r="W35" i="4"/>
  <c r="C228" i="6"/>
  <c r="J227" i="6"/>
  <c r="H227" i="6"/>
  <c r="V50" i="4"/>
  <c r="J18" i="6"/>
  <c r="H18" i="6"/>
  <c r="C19" i="6"/>
  <c r="T20" i="4"/>
  <c r="D4" i="5" s="1"/>
  <c r="W20" i="4"/>
  <c r="E5" i="5"/>
  <c r="D7" i="3" s="1"/>
  <c r="F5" i="5"/>
  <c r="E7" i="3" s="1"/>
  <c r="S5" i="5"/>
  <c r="C7" i="3" s="1"/>
  <c r="C186" i="6"/>
  <c r="J185" i="6"/>
  <c r="H185" i="6"/>
  <c r="C60" i="6"/>
  <c r="J59" i="6"/>
  <c r="H59" i="6"/>
  <c r="F10" i="5"/>
  <c r="E12" i="3" s="1"/>
  <c r="E10" i="5"/>
  <c r="D12" i="3" s="1"/>
  <c r="S10" i="5"/>
  <c r="C12" i="3" s="1"/>
  <c r="E6" i="5"/>
  <c r="D8" i="3" s="1"/>
  <c r="T50" i="4"/>
  <c r="D6" i="5" s="1"/>
  <c r="W50" i="4"/>
  <c r="F6" i="5"/>
  <c r="E8" i="3" s="1"/>
  <c r="V20" i="4"/>
  <c r="T35" i="4"/>
  <c r="D5" i="5" s="1"/>
  <c r="T65" i="4"/>
  <c r="D7" i="5" s="1"/>
  <c r="C102" i="6"/>
  <c r="J101" i="6"/>
  <c r="H101" i="6"/>
  <c r="F4" i="5"/>
  <c r="E6" i="3" s="1"/>
  <c r="S4" i="5"/>
  <c r="C6" i="3" s="1"/>
  <c r="E4" i="5"/>
  <c r="D6" i="3" s="1"/>
  <c r="F7" i="5"/>
  <c r="E9" i="3" s="1"/>
  <c r="E7" i="5"/>
  <c r="D9" i="3" s="1"/>
  <c r="S7" i="5"/>
  <c r="C9" i="3" s="1"/>
  <c r="J269" i="6"/>
  <c r="H269" i="6"/>
  <c r="C270" i="6"/>
  <c r="C144" i="6"/>
  <c r="H143" i="6"/>
  <c r="J143" i="6"/>
  <c r="F9" i="5"/>
  <c r="E11" i="3" s="1"/>
  <c r="S9" i="5"/>
  <c r="C11" i="3" s="1"/>
  <c r="E9" i="5"/>
  <c r="D11" i="3" s="1"/>
  <c r="C229" i="6" l="1"/>
  <c r="J228" i="6"/>
  <c r="H228" i="6"/>
  <c r="J102" i="6"/>
  <c r="H102" i="6"/>
  <c r="C103" i="6"/>
  <c r="I19" i="6"/>
  <c r="C20" i="6"/>
  <c r="J19" i="6"/>
  <c r="H19" i="6"/>
  <c r="C271" i="6"/>
  <c r="J270" i="6"/>
  <c r="H270" i="6"/>
  <c r="C61" i="6"/>
  <c r="H60" i="6"/>
  <c r="J60" i="6"/>
  <c r="J144" i="6"/>
  <c r="C145" i="6"/>
  <c r="H144" i="6"/>
  <c r="C187" i="6"/>
  <c r="J186" i="6"/>
  <c r="H186" i="6"/>
  <c r="C230" i="6" l="1"/>
  <c r="J229" i="6"/>
  <c r="I229" i="6"/>
  <c r="H229" i="6"/>
  <c r="C188" i="6"/>
  <c r="J187" i="6"/>
  <c r="I187" i="6"/>
  <c r="H187" i="6"/>
  <c r="I145" i="6"/>
  <c r="H145" i="6"/>
  <c r="C146" i="6"/>
  <c r="J145" i="6"/>
  <c r="H20" i="6"/>
  <c r="I20" i="6"/>
  <c r="K20" i="6"/>
  <c r="J20" i="6"/>
  <c r="C21" i="6"/>
  <c r="H103" i="6"/>
  <c r="I103" i="6"/>
  <c r="C104" i="6"/>
  <c r="J103" i="6"/>
  <c r="C62" i="6"/>
  <c r="J61" i="6"/>
  <c r="I61" i="6"/>
  <c r="H61" i="6"/>
  <c r="J271" i="6"/>
  <c r="I271" i="6"/>
  <c r="C272" i="6"/>
  <c r="H271" i="6"/>
  <c r="C231" i="6" l="1"/>
  <c r="J230" i="6"/>
  <c r="I230" i="6"/>
  <c r="H230" i="6"/>
  <c r="K230" i="6"/>
  <c r="C273" i="6"/>
  <c r="K272" i="6"/>
  <c r="H272" i="6"/>
  <c r="J272" i="6"/>
  <c r="I272" i="6"/>
  <c r="C63" i="6"/>
  <c r="K62" i="6"/>
  <c r="J62" i="6"/>
  <c r="I62" i="6"/>
  <c r="H62" i="6"/>
  <c r="H146" i="6"/>
  <c r="J146" i="6"/>
  <c r="I146" i="6"/>
  <c r="C147" i="6"/>
  <c r="K146" i="6"/>
  <c r="C105" i="6"/>
  <c r="H104" i="6"/>
  <c r="J104" i="6"/>
  <c r="I104" i="6"/>
  <c r="K104" i="6"/>
  <c r="C22" i="6"/>
  <c r="K21" i="6"/>
  <c r="J21" i="6"/>
  <c r="H21" i="6"/>
  <c r="I21" i="6"/>
  <c r="J188" i="6"/>
  <c r="K188" i="6"/>
  <c r="I188" i="6"/>
  <c r="H188" i="6"/>
  <c r="C189" i="6"/>
  <c r="I231" i="6" l="1"/>
  <c r="C232" i="6"/>
  <c r="K231" i="6"/>
  <c r="J231" i="6"/>
  <c r="H231" i="6"/>
  <c r="K189" i="6"/>
  <c r="J189" i="6"/>
  <c r="I189" i="6"/>
  <c r="H189" i="6"/>
  <c r="C190" i="6"/>
  <c r="H63" i="6"/>
  <c r="C64" i="6"/>
  <c r="K63" i="6"/>
  <c r="I63" i="6"/>
  <c r="J63" i="6"/>
  <c r="J105" i="6"/>
  <c r="C106" i="6"/>
  <c r="K105" i="6"/>
  <c r="I105" i="6"/>
  <c r="H105" i="6"/>
  <c r="H22" i="6"/>
  <c r="K22" i="6"/>
  <c r="J22" i="6"/>
  <c r="I22" i="6"/>
  <c r="C23" i="6"/>
  <c r="C148" i="6"/>
  <c r="K147" i="6"/>
  <c r="J147" i="6"/>
  <c r="H147" i="6"/>
  <c r="I147" i="6"/>
  <c r="I273" i="6"/>
  <c r="C274" i="6"/>
  <c r="K273" i="6"/>
  <c r="J273" i="6"/>
  <c r="H273" i="6"/>
  <c r="J232" i="6" l="1"/>
  <c r="C233" i="6"/>
  <c r="K232" i="6"/>
  <c r="I232" i="6"/>
  <c r="H232" i="6"/>
  <c r="C65" i="6"/>
  <c r="J64" i="6"/>
  <c r="I64" i="6"/>
  <c r="H64" i="6"/>
  <c r="K64" i="6"/>
  <c r="C149" i="6"/>
  <c r="K148" i="6"/>
  <c r="J148" i="6"/>
  <c r="I148" i="6"/>
  <c r="H148" i="6"/>
  <c r="J106" i="6"/>
  <c r="I106" i="6"/>
  <c r="C107" i="6"/>
  <c r="K106" i="6"/>
  <c r="H106" i="6"/>
  <c r="K274" i="6"/>
  <c r="J274" i="6"/>
  <c r="C275" i="6"/>
  <c r="I274" i="6"/>
  <c r="H274" i="6"/>
  <c r="C191" i="6"/>
  <c r="K190" i="6"/>
  <c r="J190" i="6"/>
  <c r="I190" i="6"/>
  <c r="H190" i="6"/>
  <c r="H23" i="6"/>
  <c r="K23" i="6"/>
  <c r="J23" i="6"/>
  <c r="I23" i="6"/>
  <c r="C24" i="6"/>
  <c r="H233" i="6" l="1"/>
  <c r="C234" i="6"/>
  <c r="K233" i="6"/>
  <c r="J233" i="6"/>
  <c r="I233" i="6"/>
  <c r="J191" i="6"/>
  <c r="C192" i="6"/>
  <c r="K191" i="6"/>
  <c r="I191" i="6"/>
  <c r="H191" i="6"/>
  <c r="H149" i="6"/>
  <c r="C150" i="6"/>
  <c r="K149" i="6"/>
  <c r="J149" i="6"/>
  <c r="I149" i="6"/>
  <c r="C25" i="6"/>
  <c r="K24" i="6"/>
  <c r="J24" i="6"/>
  <c r="I24" i="6"/>
  <c r="H24" i="6"/>
  <c r="J275" i="6"/>
  <c r="I275" i="6"/>
  <c r="H275" i="6"/>
  <c r="K275" i="6"/>
  <c r="C276" i="6"/>
  <c r="I107" i="6"/>
  <c r="H107" i="6"/>
  <c r="C108" i="6"/>
  <c r="K107" i="6"/>
  <c r="J107" i="6"/>
  <c r="C66" i="6"/>
  <c r="K65" i="6"/>
  <c r="I65" i="6"/>
  <c r="H65" i="6"/>
  <c r="J65" i="6"/>
  <c r="C235" i="6" l="1"/>
  <c r="K234" i="6"/>
  <c r="J234" i="6"/>
  <c r="I234" i="6"/>
  <c r="H234" i="6"/>
  <c r="C151" i="6"/>
  <c r="I150" i="6"/>
  <c r="H150" i="6"/>
  <c r="K150" i="6"/>
  <c r="J150" i="6"/>
  <c r="C193" i="6"/>
  <c r="K192" i="6"/>
  <c r="J192" i="6"/>
  <c r="I192" i="6"/>
  <c r="H192" i="6"/>
  <c r="C26" i="6"/>
  <c r="J25" i="6"/>
  <c r="I25" i="6"/>
  <c r="K25" i="6"/>
  <c r="H25" i="6"/>
  <c r="I276" i="6"/>
  <c r="C277" i="6"/>
  <c r="K276" i="6"/>
  <c r="J276" i="6"/>
  <c r="H276" i="6"/>
  <c r="H66" i="6"/>
  <c r="I66" i="6"/>
  <c r="C67" i="6"/>
  <c r="K66" i="6"/>
  <c r="J66" i="6"/>
  <c r="J108" i="6"/>
  <c r="C109" i="6"/>
  <c r="K108" i="6"/>
  <c r="I108" i="6"/>
  <c r="H108" i="6"/>
  <c r="I235" i="6" l="1"/>
  <c r="H235" i="6"/>
  <c r="C236" i="6"/>
  <c r="K235" i="6"/>
  <c r="J235" i="6"/>
  <c r="K277" i="6"/>
  <c r="J277" i="6"/>
  <c r="C278" i="6"/>
  <c r="I277" i="6"/>
  <c r="H277" i="6"/>
  <c r="K109" i="6"/>
  <c r="J109" i="6"/>
  <c r="C110" i="6"/>
  <c r="I109" i="6"/>
  <c r="H109" i="6"/>
  <c r="C68" i="6"/>
  <c r="K67" i="6"/>
  <c r="J67" i="6"/>
  <c r="I67" i="6"/>
  <c r="H67" i="6"/>
  <c r="H193" i="6"/>
  <c r="C194" i="6"/>
  <c r="J193" i="6"/>
  <c r="I193" i="6"/>
  <c r="K193" i="6"/>
  <c r="H26" i="6"/>
  <c r="C27" i="6"/>
  <c r="K26" i="6"/>
  <c r="J26" i="6"/>
  <c r="I26" i="6"/>
  <c r="I151" i="6"/>
  <c r="H151" i="6"/>
  <c r="C152" i="6"/>
  <c r="J151" i="6"/>
  <c r="K151" i="6"/>
  <c r="J236" i="6" l="1"/>
  <c r="I236" i="6"/>
  <c r="K236" i="6"/>
  <c r="H236" i="6"/>
  <c r="C237" i="6"/>
  <c r="H68" i="6"/>
  <c r="J68" i="6"/>
  <c r="C69" i="6"/>
  <c r="K68" i="6"/>
  <c r="I68" i="6"/>
  <c r="J110" i="6"/>
  <c r="I110" i="6"/>
  <c r="H110" i="6"/>
  <c r="C111" i="6"/>
  <c r="K110" i="6"/>
  <c r="H152" i="6"/>
  <c r="C153" i="6"/>
  <c r="K152" i="6"/>
  <c r="J152" i="6"/>
  <c r="I152" i="6"/>
  <c r="J194" i="6"/>
  <c r="C195" i="6"/>
  <c r="K194" i="6"/>
  <c r="H194" i="6"/>
  <c r="I194" i="6"/>
  <c r="C28" i="6"/>
  <c r="K27" i="6"/>
  <c r="J27" i="6"/>
  <c r="I27" i="6"/>
  <c r="H27" i="6"/>
  <c r="C279" i="6"/>
  <c r="K278" i="6"/>
  <c r="J278" i="6"/>
  <c r="I278" i="6"/>
  <c r="H278" i="6"/>
  <c r="H237" i="6" l="1"/>
  <c r="K237" i="6"/>
  <c r="I237" i="6"/>
  <c r="J237" i="6"/>
  <c r="C238" i="6"/>
  <c r="J111" i="6"/>
  <c r="C112" i="6"/>
  <c r="K111" i="6"/>
  <c r="I111" i="6"/>
  <c r="H111" i="6"/>
  <c r="H69" i="6"/>
  <c r="J69" i="6"/>
  <c r="I69" i="6"/>
  <c r="C70" i="6"/>
  <c r="K69" i="6"/>
  <c r="C196" i="6"/>
  <c r="K195" i="6"/>
  <c r="J195" i="6"/>
  <c r="I195" i="6"/>
  <c r="H195" i="6"/>
  <c r="I279" i="6"/>
  <c r="C280" i="6"/>
  <c r="K279" i="6"/>
  <c r="J279" i="6"/>
  <c r="H279" i="6"/>
  <c r="C154" i="6"/>
  <c r="K153" i="6"/>
  <c r="J153" i="6"/>
  <c r="I153" i="6"/>
  <c r="H153" i="6"/>
  <c r="C29" i="6"/>
  <c r="J28" i="6"/>
  <c r="I28" i="6"/>
  <c r="H28" i="6"/>
  <c r="K28" i="6"/>
  <c r="I238" i="6" l="1"/>
  <c r="H238" i="6"/>
  <c r="K238" i="6"/>
  <c r="J238" i="6"/>
  <c r="C239" i="6"/>
  <c r="K154" i="6"/>
  <c r="J154" i="6"/>
  <c r="I154" i="6"/>
  <c r="H154" i="6"/>
  <c r="C155" i="6"/>
  <c r="C71" i="6"/>
  <c r="K70" i="6"/>
  <c r="J70" i="6"/>
  <c r="I70" i="6"/>
  <c r="H70" i="6"/>
  <c r="K280" i="6"/>
  <c r="J280" i="6"/>
  <c r="C281" i="6"/>
  <c r="I280" i="6"/>
  <c r="H280" i="6"/>
  <c r="C113" i="6"/>
  <c r="K112" i="6"/>
  <c r="J112" i="6"/>
  <c r="I112" i="6"/>
  <c r="H112" i="6"/>
  <c r="I196" i="6"/>
  <c r="H196" i="6"/>
  <c r="J196" i="6"/>
  <c r="C197" i="6"/>
  <c r="K196" i="6"/>
  <c r="H29" i="6"/>
  <c r="I29" i="6"/>
  <c r="C30" i="6"/>
  <c r="K29" i="6"/>
  <c r="J29" i="6"/>
  <c r="K239" i="6" l="1"/>
  <c r="J239" i="6"/>
  <c r="H239" i="6"/>
  <c r="C240" i="6"/>
  <c r="I239" i="6"/>
  <c r="C282" i="6"/>
  <c r="K281" i="6"/>
  <c r="J281" i="6"/>
  <c r="I281" i="6"/>
  <c r="H281" i="6"/>
  <c r="C31" i="6"/>
  <c r="K30" i="6"/>
  <c r="J30" i="6"/>
  <c r="I30" i="6"/>
  <c r="H30" i="6"/>
  <c r="C72" i="6"/>
  <c r="K71" i="6"/>
  <c r="J71" i="6"/>
  <c r="I71" i="6"/>
  <c r="H71" i="6"/>
  <c r="K113" i="6"/>
  <c r="J113" i="6"/>
  <c r="I113" i="6"/>
  <c r="H113" i="6"/>
  <c r="C114" i="6"/>
  <c r="J197" i="6"/>
  <c r="C198" i="6"/>
  <c r="I197" i="6"/>
  <c r="H197" i="6"/>
  <c r="K197" i="6"/>
  <c r="H155" i="6"/>
  <c r="I155" i="6"/>
  <c r="C156" i="6"/>
  <c r="K155" i="6"/>
  <c r="J155" i="6"/>
  <c r="C241" i="6" l="1"/>
  <c r="K240" i="6"/>
  <c r="J240" i="6"/>
  <c r="I240" i="6"/>
  <c r="H240" i="6"/>
  <c r="H31" i="6"/>
  <c r="C32" i="6"/>
  <c r="K31" i="6"/>
  <c r="J31" i="6"/>
  <c r="I31" i="6"/>
  <c r="C157" i="6"/>
  <c r="H156" i="6"/>
  <c r="I156" i="6"/>
  <c r="J156" i="6"/>
  <c r="K156" i="6"/>
  <c r="H72" i="6"/>
  <c r="C73" i="6"/>
  <c r="K72" i="6"/>
  <c r="J72" i="6"/>
  <c r="I72" i="6"/>
  <c r="C199" i="6"/>
  <c r="K198" i="6"/>
  <c r="J198" i="6"/>
  <c r="I198" i="6"/>
  <c r="H198" i="6"/>
  <c r="J114" i="6"/>
  <c r="H114" i="6"/>
  <c r="I114" i="6"/>
  <c r="C115" i="6"/>
  <c r="K114" i="6"/>
  <c r="I282" i="6"/>
  <c r="H282" i="6"/>
  <c r="C283" i="6"/>
  <c r="K282" i="6"/>
  <c r="J282" i="6"/>
  <c r="C242" i="6" l="1"/>
  <c r="K241" i="6"/>
  <c r="J241" i="6"/>
  <c r="H241" i="6"/>
  <c r="I241" i="6"/>
  <c r="C74" i="6"/>
  <c r="I73" i="6"/>
  <c r="H73" i="6"/>
  <c r="K73" i="6"/>
  <c r="J73" i="6"/>
  <c r="J199" i="6"/>
  <c r="I199" i="6"/>
  <c r="H199" i="6"/>
  <c r="C200" i="6"/>
  <c r="K199" i="6"/>
  <c r="K283" i="6"/>
  <c r="J283" i="6"/>
  <c r="C284" i="6"/>
  <c r="I283" i="6"/>
  <c r="H283" i="6"/>
  <c r="C158" i="6"/>
  <c r="K157" i="6"/>
  <c r="J157" i="6"/>
  <c r="I157" i="6"/>
  <c r="H157" i="6"/>
  <c r="C116" i="6"/>
  <c r="H115" i="6"/>
  <c r="J115" i="6"/>
  <c r="I115" i="6"/>
  <c r="K115" i="6"/>
  <c r="H32" i="6"/>
  <c r="C33" i="6"/>
  <c r="K32" i="6"/>
  <c r="J32" i="6"/>
  <c r="I32" i="6"/>
  <c r="C243" i="6" l="1"/>
  <c r="J242" i="6"/>
  <c r="I242" i="6"/>
  <c r="H242" i="6"/>
  <c r="K242" i="6"/>
  <c r="C34" i="6"/>
  <c r="K33" i="6"/>
  <c r="J33" i="6"/>
  <c r="H33" i="6"/>
  <c r="I33" i="6"/>
  <c r="C285" i="6"/>
  <c r="K284" i="6"/>
  <c r="H284" i="6"/>
  <c r="J284" i="6"/>
  <c r="I284" i="6"/>
  <c r="J200" i="6"/>
  <c r="K200" i="6"/>
  <c r="I200" i="6"/>
  <c r="H200" i="6"/>
  <c r="C201" i="6"/>
  <c r="H158" i="6"/>
  <c r="K158" i="6"/>
  <c r="J158" i="6"/>
  <c r="C159" i="6"/>
  <c r="I158" i="6"/>
  <c r="C117" i="6"/>
  <c r="K116" i="6"/>
  <c r="J116" i="6"/>
  <c r="I116" i="6"/>
  <c r="H116" i="6"/>
  <c r="I74" i="6"/>
  <c r="H74" i="6"/>
  <c r="J74" i="6"/>
  <c r="C75" i="6"/>
  <c r="K74" i="6"/>
  <c r="K243" i="6" l="1"/>
  <c r="C244" i="6"/>
  <c r="J243" i="6"/>
  <c r="H243" i="6"/>
  <c r="I243" i="6"/>
  <c r="C160" i="6"/>
  <c r="J159" i="6"/>
  <c r="I159" i="6"/>
  <c r="H159" i="6"/>
  <c r="K159" i="6"/>
  <c r="H75" i="6"/>
  <c r="C76" i="6"/>
  <c r="K75" i="6"/>
  <c r="J75" i="6"/>
  <c r="I75" i="6"/>
  <c r="C35" i="6"/>
  <c r="K34" i="6"/>
  <c r="J34" i="6"/>
  <c r="I34" i="6"/>
  <c r="H34" i="6"/>
  <c r="I285" i="6"/>
  <c r="C286" i="6"/>
  <c r="K285" i="6"/>
  <c r="J285" i="6"/>
  <c r="H285" i="6"/>
  <c r="C202" i="6"/>
  <c r="K201" i="6"/>
  <c r="I201" i="6"/>
  <c r="H201" i="6"/>
  <c r="J201" i="6"/>
  <c r="J117" i="6"/>
  <c r="I117" i="6"/>
  <c r="H117" i="6"/>
  <c r="C118" i="6"/>
  <c r="K117" i="6"/>
  <c r="I244" i="6" l="1"/>
  <c r="C245" i="6"/>
  <c r="J244" i="6"/>
  <c r="H244" i="6"/>
  <c r="K244" i="6"/>
  <c r="H35" i="6"/>
  <c r="J35" i="6"/>
  <c r="C36" i="6"/>
  <c r="K35" i="6"/>
  <c r="I35" i="6"/>
  <c r="K286" i="6"/>
  <c r="J286" i="6"/>
  <c r="C287" i="6"/>
  <c r="I286" i="6"/>
  <c r="H286" i="6"/>
  <c r="I118" i="6"/>
  <c r="H118" i="6"/>
  <c r="K118" i="6"/>
  <c r="J118" i="6"/>
  <c r="C119" i="6"/>
  <c r="K202" i="6"/>
  <c r="J202" i="6"/>
  <c r="I202" i="6"/>
  <c r="C203" i="6"/>
  <c r="H202" i="6"/>
  <c r="C77" i="6"/>
  <c r="K76" i="6"/>
  <c r="J76" i="6"/>
  <c r="I76" i="6"/>
  <c r="H76" i="6"/>
  <c r="H160" i="6"/>
  <c r="C161" i="6"/>
  <c r="K160" i="6"/>
  <c r="I160" i="6"/>
  <c r="J160" i="6"/>
  <c r="C246" i="6" l="1"/>
  <c r="J245" i="6"/>
  <c r="H245" i="6"/>
  <c r="K245" i="6"/>
  <c r="I245" i="6"/>
  <c r="J203" i="6"/>
  <c r="C204" i="6"/>
  <c r="K203" i="6"/>
  <c r="I203" i="6"/>
  <c r="H203" i="6"/>
  <c r="J287" i="6"/>
  <c r="I287" i="6"/>
  <c r="H287" i="6"/>
  <c r="K287" i="6"/>
  <c r="C288" i="6"/>
  <c r="H161" i="6"/>
  <c r="C162" i="6"/>
  <c r="K161" i="6"/>
  <c r="I161" i="6"/>
  <c r="J161" i="6"/>
  <c r="C120" i="6"/>
  <c r="K119" i="6"/>
  <c r="J119" i="6"/>
  <c r="I119" i="6"/>
  <c r="H119" i="6"/>
  <c r="C37" i="6"/>
  <c r="K36" i="6"/>
  <c r="J36" i="6"/>
  <c r="I36" i="6"/>
  <c r="H36" i="6"/>
  <c r="K77" i="6"/>
  <c r="J77" i="6"/>
  <c r="I77" i="6"/>
  <c r="H77" i="6"/>
  <c r="C78" i="6"/>
  <c r="K246" i="6" l="1"/>
  <c r="J246" i="6"/>
  <c r="C247" i="6"/>
  <c r="I246" i="6"/>
  <c r="H246" i="6"/>
  <c r="H78" i="6"/>
  <c r="I78" i="6"/>
  <c r="C79" i="6"/>
  <c r="K78" i="6"/>
  <c r="J78" i="6"/>
  <c r="J120" i="6"/>
  <c r="K120" i="6"/>
  <c r="I120" i="6"/>
  <c r="H120" i="6"/>
  <c r="C121" i="6"/>
  <c r="H204" i="6"/>
  <c r="C205" i="6"/>
  <c r="K204" i="6"/>
  <c r="J204" i="6"/>
  <c r="I204" i="6"/>
  <c r="C163" i="6"/>
  <c r="K162" i="6"/>
  <c r="J162" i="6"/>
  <c r="I162" i="6"/>
  <c r="H162" i="6"/>
  <c r="I288" i="6"/>
  <c r="C289" i="6"/>
  <c r="K288" i="6"/>
  <c r="J288" i="6"/>
  <c r="H288" i="6"/>
  <c r="I37" i="6"/>
  <c r="C38" i="6"/>
  <c r="K37" i="6"/>
  <c r="J37" i="6"/>
  <c r="H37" i="6"/>
  <c r="I247" i="6" l="1"/>
  <c r="H247" i="6"/>
  <c r="C248" i="6"/>
  <c r="K247" i="6"/>
  <c r="J247" i="6"/>
  <c r="H38" i="6"/>
  <c r="I38" i="6"/>
  <c r="J38" i="6"/>
  <c r="C39" i="6"/>
  <c r="K38" i="6"/>
  <c r="C206" i="6"/>
  <c r="K205" i="6"/>
  <c r="J205" i="6"/>
  <c r="H205" i="6"/>
  <c r="I205" i="6"/>
  <c r="J121" i="6"/>
  <c r="I121" i="6"/>
  <c r="H121" i="6"/>
  <c r="K121" i="6"/>
  <c r="C122" i="6"/>
  <c r="J163" i="6"/>
  <c r="I163" i="6"/>
  <c r="H163" i="6"/>
  <c r="C164" i="6"/>
  <c r="K163" i="6"/>
  <c r="K289" i="6"/>
  <c r="J289" i="6"/>
  <c r="C290" i="6"/>
  <c r="I289" i="6"/>
  <c r="H289" i="6"/>
  <c r="C80" i="6"/>
  <c r="H79" i="6"/>
  <c r="K79" i="6"/>
  <c r="J79" i="6"/>
  <c r="I79" i="6"/>
  <c r="C249" i="6" l="1"/>
  <c r="H248" i="6"/>
  <c r="K248" i="6"/>
  <c r="J248" i="6"/>
  <c r="I248" i="6"/>
  <c r="H164" i="6"/>
  <c r="J164" i="6"/>
  <c r="I164" i="6"/>
  <c r="C165" i="6"/>
  <c r="K164" i="6"/>
  <c r="C123" i="6"/>
  <c r="K122" i="6"/>
  <c r="I122" i="6"/>
  <c r="H122" i="6"/>
  <c r="J122" i="6"/>
  <c r="J206" i="6"/>
  <c r="C207" i="6"/>
  <c r="K206" i="6"/>
  <c r="I206" i="6"/>
  <c r="H206" i="6"/>
  <c r="C81" i="6"/>
  <c r="K80" i="6"/>
  <c r="J80" i="6"/>
  <c r="I80" i="6"/>
  <c r="H80" i="6"/>
  <c r="C291" i="6"/>
  <c r="K290" i="6"/>
  <c r="J290" i="6"/>
  <c r="I290" i="6"/>
  <c r="H290" i="6"/>
  <c r="C40" i="6"/>
  <c r="K39" i="6"/>
  <c r="J39" i="6"/>
  <c r="I39" i="6"/>
  <c r="H39" i="6"/>
  <c r="I249" i="6" l="1"/>
  <c r="C250" i="6"/>
  <c r="H249" i="6"/>
  <c r="K249" i="6"/>
  <c r="J249" i="6"/>
  <c r="J123" i="6"/>
  <c r="C124" i="6"/>
  <c r="K123" i="6"/>
  <c r="H123" i="6"/>
  <c r="I123" i="6"/>
  <c r="I207" i="6"/>
  <c r="H207" i="6"/>
  <c r="C208" i="6"/>
  <c r="K207" i="6"/>
  <c r="J207" i="6"/>
  <c r="I291" i="6"/>
  <c r="C292" i="6"/>
  <c r="K291" i="6"/>
  <c r="J291" i="6"/>
  <c r="H291" i="6"/>
  <c r="H81" i="6"/>
  <c r="K81" i="6"/>
  <c r="J81" i="6"/>
  <c r="I81" i="6"/>
  <c r="C82" i="6"/>
  <c r="C166" i="6"/>
  <c r="K165" i="6"/>
  <c r="I165" i="6"/>
  <c r="J165" i="6"/>
  <c r="H165" i="6"/>
  <c r="H40" i="6"/>
  <c r="I40" i="6"/>
  <c r="K40" i="6"/>
  <c r="J40" i="6"/>
  <c r="C41" i="6"/>
  <c r="H250" i="6" l="1"/>
  <c r="K250" i="6"/>
  <c r="C251" i="6"/>
  <c r="J250" i="6"/>
  <c r="I250" i="6"/>
  <c r="K124" i="6"/>
  <c r="J124" i="6"/>
  <c r="I124" i="6"/>
  <c r="H124" i="6"/>
  <c r="C125" i="6"/>
  <c r="K292" i="6"/>
  <c r="J292" i="6"/>
  <c r="C293" i="6"/>
  <c r="I292" i="6"/>
  <c r="H292" i="6"/>
  <c r="H41" i="6"/>
  <c r="C42" i="6"/>
  <c r="K41" i="6"/>
  <c r="J41" i="6"/>
  <c r="I41" i="6"/>
  <c r="C167" i="6"/>
  <c r="K166" i="6"/>
  <c r="J166" i="6"/>
  <c r="I166" i="6"/>
  <c r="H166" i="6"/>
  <c r="C83" i="6"/>
  <c r="J82" i="6"/>
  <c r="I82" i="6"/>
  <c r="H82" i="6"/>
  <c r="K82" i="6"/>
  <c r="C209" i="6"/>
  <c r="K208" i="6"/>
  <c r="I208" i="6"/>
  <c r="H208" i="6"/>
  <c r="J208" i="6"/>
  <c r="H251" i="6" l="1"/>
  <c r="C252" i="6"/>
  <c r="K251" i="6"/>
  <c r="J251" i="6"/>
  <c r="I251" i="6"/>
  <c r="C43" i="6"/>
  <c r="K42" i="6"/>
  <c r="J42" i="6"/>
  <c r="I42" i="6"/>
  <c r="H42" i="6"/>
  <c r="H83" i="6"/>
  <c r="C84" i="6"/>
  <c r="K83" i="6"/>
  <c r="J83" i="6"/>
  <c r="I83" i="6"/>
  <c r="C294" i="6"/>
  <c r="K293" i="6"/>
  <c r="J293" i="6"/>
  <c r="I293" i="6"/>
  <c r="H293" i="6"/>
  <c r="H125" i="6"/>
  <c r="C126" i="6"/>
  <c r="J125" i="6"/>
  <c r="K125" i="6"/>
  <c r="I125" i="6"/>
  <c r="H167" i="6"/>
  <c r="C168" i="6"/>
  <c r="K167" i="6"/>
  <c r="J167" i="6"/>
  <c r="I167" i="6"/>
  <c r="J209" i="6"/>
  <c r="C210" i="6"/>
  <c r="K209" i="6"/>
  <c r="I209" i="6"/>
  <c r="H209" i="6"/>
  <c r="K252" i="6" l="1"/>
  <c r="I252" i="6"/>
  <c r="H252" i="6"/>
  <c r="J252" i="6"/>
  <c r="C253" i="6"/>
  <c r="I294" i="6"/>
  <c r="H294" i="6"/>
  <c r="C295" i="6"/>
  <c r="K294" i="6"/>
  <c r="J294" i="6"/>
  <c r="H84" i="6"/>
  <c r="C85" i="6"/>
  <c r="J84" i="6"/>
  <c r="K84" i="6"/>
  <c r="I84" i="6"/>
  <c r="J126" i="6"/>
  <c r="C127" i="6"/>
  <c r="K126" i="6"/>
  <c r="I126" i="6"/>
  <c r="H126" i="6"/>
  <c r="J210" i="6"/>
  <c r="I210" i="6"/>
  <c r="H210" i="6"/>
  <c r="C211" i="6"/>
  <c r="K210" i="6"/>
  <c r="C169" i="6"/>
  <c r="I168" i="6"/>
  <c r="H168" i="6"/>
  <c r="K168" i="6"/>
  <c r="J168" i="6"/>
  <c r="K43" i="6"/>
  <c r="J43" i="6"/>
  <c r="I43" i="6"/>
  <c r="H43" i="6"/>
  <c r="J253" i="6" l="1"/>
  <c r="I253" i="6"/>
  <c r="H253" i="6"/>
  <c r="K253" i="6"/>
  <c r="J211" i="6"/>
  <c r="I211" i="6"/>
  <c r="H211" i="6"/>
  <c r="K211" i="6"/>
  <c r="I169" i="6"/>
  <c r="H169" i="6"/>
  <c r="K169" i="6"/>
  <c r="J169" i="6"/>
  <c r="K295" i="6"/>
  <c r="J295" i="6"/>
  <c r="I295" i="6"/>
  <c r="H295" i="6"/>
  <c r="K127" i="6"/>
  <c r="J127" i="6"/>
  <c r="I127" i="6"/>
  <c r="H127" i="6"/>
  <c r="K85" i="6"/>
  <c r="J85" i="6"/>
  <c r="I85" i="6"/>
  <c r="H85" i="6"/>
</calcChain>
</file>

<file path=xl/sharedStrings.xml><?xml version="1.0" encoding="utf-8"?>
<sst xmlns="http://schemas.openxmlformats.org/spreadsheetml/2006/main" count="545" uniqueCount="199">
  <si>
    <t>ThinknSolv © copyright 2026 | MODE D'EMPLOI — comment lire et utiliser cette prévision (sans jargon technique)</t>
  </si>
  <si>
    <t>EN UNE PHRASE</t>
  </si>
  <si>
    <t>Cet outil calcule combien vous allez probablement vendre l'année prochaine, mois par mois et par produit, en se basant sur ce qui s'est passé ces 5 dernières années.</t>
  </si>
  <si>
    <t>COMMENT ÇA MARCHE — LES 5 ÉTAPES EN DÉTAIL</t>
  </si>
  <si>
    <t>Étape 1 — Historique 5Y</t>
  </si>
  <si>
    <t>On part de vos 5 dernières années de ventes mensuelles, produit par produit — la matière première du calcul. Pas de théorie ni d'hypothèse de marché : juste vos vrais chiffres.</t>
  </si>
  <si>
    <t>→ Dans l'onglet « Pipeline » : colonnes B à G (Y-5, Y-4, Y-3, Y-2, Y-1, Promo Bonus Y), sous l'en-tête « ÉTAPE 1 — HISTORIQUE 5Y ».</t>
  </si>
  <si>
    <t>Étape 2 — Outliers (médiane)</t>
  </si>
  <si>
    <t>Certains mois sont des accidents (une promo exceptionnelle, une rupture de stock, un événement ponctuel) qui ne représentent pas votre vraie tendance. L'outil compare chaque mois à un rythme de croissance « typique » (la médiane — la valeur du milieu, moins influencée par les extrêmes qu'une simple moyenne) et corrige automatiquement les mois qui s'écartent trop, pour que ces accidents ne faussent pas la suite du calcul.</t>
  </si>
  <si>
    <t>→ Dans l'onglet « Pipeline » : colonnes H à N (Médiane croiss., Y-5 corr. à Y-1 corr., ⚠ Outlier), sous « ÉTAPE 2 — OUTLIERS (médiane) ».</t>
  </si>
  <si>
    <t>Étape 3 — Retournements/accélérations</t>
  </si>
  <si>
    <t>L'outil regarde si le rythme de croissance a changé de sens (une hausse devient une baisse, ou l'inverse) ou d'ampleur (ça accélère ou ça ralentit nettement) sur les dernières années. Si oui, une alerte s'affiche — c'est une information pour vous, pas une correction automatique du chiffre : à vous de juger si ce changement est du bruit ou un vrai signal (nouveau concurrent, mode qui passe, saisonnalité qui évolue...).</t>
  </si>
  <si>
    <t>→ Dans l'onglet « Pipeline » : colonnes O à R (taux de croissance année sur année, puis « Alerte retournement / accélération » en colonne R), sous « ÉTAPE 3 — RETOURNEMENTS/ACCÉLÉRATIONS ».</t>
  </si>
  <si>
    <t>Étape 4 — Back-test Y-1 (erreur)</t>
  </si>
  <si>
    <t>Avant de prédire l'avenir, l'outil s'entraîne honnêtement : il fait comme s'il ne connaissait pas l'année dernière, et essaie de la prédire à partir des années encore plus anciennes. Il compare ensuite sa prédiction au résultat réel de l'année dernière. L'écart mesuré à cette étape donne une idée vérifiée de la fiabilité de la méthode sur ce produit précis — pas une fiabilité théorique, une fiabilité testée sur un cas réel.</t>
  </si>
  <si>
    <t>→ Dans l'onglet « Pipeline » : colonne S (prédiction test de Y-1), colonne T (écart en % — « Erreur Pente »), colonne V (Biais), colonne W (indicateur de dispersion — « RMSE »), sous « ÉTAPE 4 — BACK-TEST Y-1 (ERREUR) ». La ligne « TOTAL » en bas de chaque produit résume ces 4 indicateurs.</t>
  </si>
  <si>
    <t>Étape 5 — Prévision Y</t>
  </si>
  <si>
    <t>Fort de cet entraînement, l'outil applique la même logique à l'historique complet (toutes les années disponibles, y compris la dernière) pour calculer la prévision de l'année à venir, mois par mois — avec la même correction automatique de l'étape 2 intégrée directement. Pas de choix à faire entre plusieurs méthodes : une seule logique, appliquée de bout en bout.</t>
  </si>
  <si>
    <t>→ Dans l'onglet « Pipeline » : colonne U (« Préd. Y », un chiffre par mois), sous « ÉTAPE 5 — PRÉVISION Y ». La ligne « TOTAL » (U20 pour le Produit A, etc.) donne le total annuel — c'est ce chiffre qui alimente l'onglet Synthèse.</t>
  </si>
  <si>
    <t>POURQUOI ON PEUT LUI FAIRE CONFIANCE</t>
  </si>
  <si>
    <t>C'est l'étape 4 (back-test) qui répond à cette question, produit par produit — une vérification sur un cas réel, pas une promesse théorique.</t>
  </si>
  <si>
    <t>COMMENT LIRE LES RÉSULTATS (onglet Synthèse)</t>
  </si>
  <si>
    <t>• « Prévision Y (point) » : le chiffre central, le plus probable — votre repère principal pour les objectifs et les commandes. Vient directement de l'étape 5 (colonne U du Pipeline).</t>
  </si>
  <si>
    <t>• « Borne basse / Borne haute » : une fourchette réaliste autour de ce chiffre, calculée à partir de la dispersion des erreurs de l'étape 4 (colonne V du Pipeline). Utile pour dimensionner un stock de sécurité sans sur-stocker ni risquer la rupture.</t>
  </si>
  <si>
    <t>LES LIMITES, EN TOUTE TRANSPARENCE</t>
  </si>
  <si>
    <t>• Fonctionne mieux sur un historique stable et régulier. Pour un produit tout nouveau (moins de 5 ans d'historique) ou un changement radical de marché (nouveau concurrent, crise), ajustez à la main.</t>
  </si>
  <si>
    <t>• La fourchette (bornes basse/haute) est calculée à partir de peu de points de données (12 mois de test) — c'est un ordre de grandeur utile pour décider, pas une garantie mathématique absolue.</t>
  </si>
  <si>
    <t>• Un mois exceptionnel isolé dans les 5 dernières années (promo, rupture, événement ponctuel) peut être automatiquement écarté par l'outil (étape 2) — c'est voulu, mais vérifiez que ça correspond bien à votre lecture terrain.</t>
  </si>
  <si>
    <t>QUE FAIRE CONCRÈTEMENT</t>
  </si>
  <si>
    <t>1. Utilisez la « Prévision » comme chiffre de référence pour vos objectifs et vos commandes.</t>
  </si>
  <si>
    <t>2. Utilisez la fourchette (bornes) pour dimensionner votre stock de sécurité.</t>
  </si>
  <si>
    <t>3. Si un chiffre vous semble faux au vu de votre connaissance terrain (nouveau client majeur, perte d'un client, actualité...), ajustez-le à la main. L'outil ne remplace pas votre jugement — il vous fait gagner du temps sur le calcul.</t>
  </si>
  <si>
    <t>Pour le détail technique complet, voir les onglets « Glossaire » (définitions) et « Graphiques » (courbes historique + prévision par produit).</t>
  </si>
  <si>
    <t>ThinknSolv © copyright 2026 | GLOSSAIRE — définitions des termes techniques utilisés</t>
  </si>
  <si>
    <t>Pente (croissance pondérée)</t>
  </si>
  <si>
    <t>La méthode de prévision utilisée dans ce classeur : applique le dernier taux de croissance connu, avec une correction automatique en cas de divergence forte par rapport à l'historique. Voir l'onglet « Mode d'emploi » pour le détail en langage simple.</t>
  </si>
  <si>
    <t>Médiane</t>
  </si>
  <si>
    <t>La valeur du milieu d'une série de nombres triés — contrairement à la moyenne, elle n'est pas tirée vers le haut ou le bas par une valeur extrême. Utilisée pour détecter les mois « outliers » (étape 2 du Pipeline).</t>
  </si>
  <si>
    <t>Outlier</t>
  </si>
  <si>
    <t>Une valeur qui s'écarte fortement du rythme habituel (ex. un mois avec une grosse promotion). Automatiquement corrigée à l'étape 2 pour ne pas fausser le calcul.</t>
  </si>
  <si>
    <t>Back-test</t>
  </si>
  <si>
    <t>Un test de fiabilité : l'outil fait comme s'il ne connaissait pas une année réelle, la prédit, puis compare sa prédiction à ce qui s'est vraiment passé (étape 4 du Pipeline).</t>
  </si>
  <si>
    <t>MAPE (Mean Absolute Percentage Error)</t>
  </si>
  <si>
    <t>L'erreur moyenne du back-test, exprimée en pourcentage. Plus le chiffre est bas, plus la méthode a été fiable sur ce produit précis.</t>
  </si>
  <si>
    <t>Biais</t>
  </si>
  <si>
    <t>Indique si la méthode a tendance à sur-estimer (positif) ou sous-estimer (négatif) systématiquement, plutôt que de se tromper au hasard dans les deux sens.</t>
  </si>
  <si>
    <t>RMSE (Root Mean Square Error)</t>
  </si>
  <si>
    <t>Une autre mesure de l'erreur du back-test, plus sensible que le MAPE aux grosses erreurs ponctuelles (elle les « pénalise » davantage).</t>
  </si>
  <si>
    <t>Écart-type</t>
  </si>
  <si>
    <t>Mesure la dispersion des erreurs du back-test autour de leur moyenne. Plus il est élevé, plus la fourchette de prévision (bornes basse/haute) sera large.</t>
  </si>
  <si>
    <t>t de Student (95%)</t>
  </si>
  <si>
    <t>Un facteur statistique qui élargit la fourchette de prévision pour tenir compte du fait qu'on ne dispose que de 12 mois de test (peu de données = plus de prudence dans l'estimation).</t>
  </si>
  <si>
    <t>Intervalle de prédiction (empirique)</t>
  </si>
  <si>
    <t>La fourchette « Borne basse / Borne haute » autour de la prévision, calculée à partir de la dispersion des erreurs passées. Approche empirique, pas un modèle économétrique : avec seulement 12 observations, c'est un ordre de grandeur indicatif pour dimensionner un stock, pas une preuve statistique rigoureuse.</t>
  </si>
  <si>
    <t>ThinknSolv © copyright 2026 | GRAPHIQUES — historique et prévision par produit (méthode Pente)</t>
  </si>
  <si>
    <t>Tableau ci-dessous : mêmes valeurs que l'onglet « Synthèse » (référencées directement, pas recalculées séparément).</t>
  </si>
  <si>
    <t>Produit</t>
  </si>
  <si>
    <t>Méthode</t>
  </si>
  <si>
    <t>Prévision Y (point)</t>
  </si>
  <si>
    <t>Borne basse</t>
  </si>
  <si>
    <t>Borne haute</t>
  </si>
  <si>
    <t>ThinknSolv © copyright 2026 | PIPELINE PRÉVISION VENTES — méthode unique : Pente (croissance pondérée) — 5 étapes en colonnes : 1 Historique 5Y  2 Outliers (médiane)  3 Retournements/accélérations  4 Back-test Y-1 (erreur)  5 Prévision Y</t>
  </si>
  <si>
    <t>Seuil outlier (écart vs médiane)</t>
  </si>
  <si>
    <t>Seuil alerte accélération</t>
  </si>
  <si>
    <t>Poids récent w (3Y/5Y)</t>
  </si>
  <si>
    <t>delta croissance Y-1/Y-2</t>
  </si>
  <si>
    <t>Methode ajouté un second déclencheur : en plus de "R et S divergent" (|R-S|&lt;seuil), on vérifie maintenant aussi si le mois lui-même est cohérent avec la moyenne de son année (|R-R_moyenne|&lt;seuil). </t>
  </si>
  <si>
    <t>ÉTAPE 1 — HISTORIQUE 5Y</t>
  </si>
  <si>
    <t>ÉTAPE 2 — OUTLIERS (médiane)</t>
  </si>
  <si>
    <t>ÉTAPE 3 — RETOURNEMENTS/ACCÉLÉRATIONS</t>
  </si>
  <si>
    <t>ÉTAPE 4 — BACK-TEST Y-1 (ERREUR)</t>
  </si>
  <si>
    <t>ÉTAPE 5 — PRÉVISION Y</t>
  </si>
  <si>
    <t>Mois</t>
  </si>
  <si>
    <t>Y-5</t>
  </si>
  <si>
    <t>Y-4</t>
  </si>
  <si>
    <t>Y-3</t>
  </si>
  <si>
    <t>Y-2</t>
  </si>
  <si>
    <t>Y-1</t>
  </si>
  <si>
    <t>Promo Bonus Y</t>
  </si>
  <si>
    <t>Médiane croiss.</t>
  </si>
  <si>
    <t>Y-5 corr.</t>
  </si>
  <si>
    <t>Y-4 corr.</t>
  </si>
  <si>
    <t>Y-3 corr.</t>
  </si>
  <si>
    <t>Y-2 corr.</t>
  </si>
  <si>
    <t>Y-1 corr.</t>
  </si>
  <si>
    <t>⚠ Outlier (années corrigées)</t>
  </si>
  <si>
    <t>Croiss. Y-1/Y-2 (corr.)</t>
  </si>
  <si>
    <t>Croiss. Y-2/Y-3 (corr.)</t>
  </si>
  <si>
    <t>Croiss. Y-3/Y-4 (corr.)</t>
  </si>
  <si>
    <t>Alerte retournement  / acceleration (corrigé)</t>
  </si>
  <si>
    <t>Préd. Y-1 (pente Y-2/Y-3)</t>
  </si>
  <si>
    <t>Erreur Pente</t>
  </si>
  <si>
    <t>Préd. Y (pente Y-1/Y-2)</t>
  </si>
  <si>
    <t>Biais Pente</t>
  </si>
  <si>
    <t>RMSE Pente</t>
  </si>
  <si>
    <t>▶ PRODUIT A | Saisonnalité : Aucune (Oct SH isolé)  |  Tendance : Stable, +2,4%/an | H1 attendu (stable)</t>
  </si>
  <si>
    <t>Jan</t>
  </si>
  <si>
    <t>Fév</t>
  </si>
  <si>
    <t>Mar</t>
  </si>
  <si>
    <t>Avr</t>
  </si>
  <si>
    <t>Mai</t>
  </si>
  <si>
    <t>Jun</t>
  </si>
  <si>
    <t>Jul</t>
  </si>
  <si>
    <t>Aoû</t>
  </si>
  <si>
    <t>Sep</t>
  </si>
  <si>
    <t>Oct</t>
  </si>
  <si>
    <t>Nov</t>
  </si>
  <si>
    <t>Déc</t>
  </si>
  <si>
    <t>TOTAL</t>
  </si>
  <si>
    <t>MAPE -&gt;</t>
  </si>
  <si>
    <t>▶ PRODUIT B | Saisonnalité : Forte (pic Oct-Déc ≈70% du CA)  |  Tendance : Stable, +5,4%/an | H1 attendu (stable)</t>
  </si>
  <si>
    <t>▶ PRODUIT C | Saisonnalité : Aucune  |  Tendance : Rupture récente, +1%/an puis +15%/an durable | H2 attendu (rupture durable)</t>
  </si>
  <si>
    <t>▶ PRODUIT D | Saisonnalité : Aucune  |  Tendance : Stable +5%/an, sauf choc ponctuel Oct-Déc de Y-1 | H3 attendu (choc isolé)</t>
  </si>
  <si>
    <t>▶ PRODUIT E | Saisonnalité : Aucune  |  Tendance : Croissance exponentielle soutenue, +40%/an constant (start-up)</t>
  </si>
  <si>
    <t>▶ PRODUIT F | Saisonnalité : Aucune  |  Tendance : Inflexion — +15%/an (Y-5→Y-3) puis +1%/an (Y-3→Y-1)</t>
  </si>
  <si>
    <t>▶ PRODUIT G | Saisonnalité : Aucune  |  Tendance : Décroissance constante, -8%/an</t>
  </si>
  <si>
    <t>ThinknSolv © copyright 2026 | SYNTHÈSE — modèle Pente (croissance pondérée avec correction auto), précision, stock et prévision par produit</t>
  </si>
  <si>
    <t>Profil produit</t>
  </si>
  <si>
    <t>MAPE</t>
  </si>
  <si>
    <t>Stock : borne basse</t>
  </si>
  <si>
    <t>Stock : borne haute</t>
  </si>
  <si>
    <t>TOTAL Y</t>
  </si>
  <si>
    <t>A</t>
  </si>
  <si>
    <t>Saisonnalité : Aucune (Oct SH isolé)  |  Tendance : Stable, +2,4%/an</t>
  </si>
  <si>
    <t>B</t>
  </si>
  <si>
    <t>Saisonnalité : Forte (pic Oct-Déc ≈70% du CA)  |  Tendance : Stable, +5,4%/an</t>
  </si>
  <si>
    <t>C</t>
  </si>
  <si>
    <t>Saisonnalité : Aucune  |  Tendance : Rupture récente, +1%/an puis +15%/an durable</t>
  </si>
  <si>
    <t>D</t>
  </si>
  <si>
    <t>Saisonnalité : Aucune  |  Tendance : Stable +5%/an, sauf choc ponctuel Oct-Déc de Y-1</t>
  </si>
  <si>
    <t>E</t>
  </si>
  <si>
    <t>Saisonnalité : Aucune  |  Tendance : Croissance exponentielle soutenue, +40%/an constant (start-up)</t>
  </si>
  <si>
    <t>F</t>
  </si>
  <si>
    <t>Saisonnalité : Aucune  |  Tendance : Inflexion — +15%/an (Y-5→Y-3) puis +1%/an (Y-3→Y-1)</t>
  </si>
  <si>
    <t>G</t>
  </si>
  <si>
    <t>Saisonnalité : Aucune  |  Tendance : Décroissance constante, -8%/an</t>
  </si>
  <si>
    <t>ThinknSolv © copyright 2026 | SIGNAUX DE DEMANDE — Booking / Backlog / Billing, Book-to-Bill et régime de la demande (diagnostique, données FICTIVES en attente de données réelles)</t>
  </si>
  <si>
    <t>EPS (convergence H1/H2/H3)</t>
  </si>
  <si>
    <t>DELTA (δmax pondération H2)</t>
  </si>
  <si>
    <t>W_RUPTURE (poids max T12, H2)</t>
  </si>
  <si>
    <t>Seuil B2B accélération</t>
  </si>
  <si>
    <t>Seuil B2B ralentissement</t>
  </si>
  <si>
    <t>Booking</t>
  </si>
  <si>
    <t>Backlog</t>
  </si>
  <si>
    <t>Billing</t>
  </si>
  <si>
    <t>B2B mensuel</t>
  </si>
  <si>
    <t>B2B 3M glissant</t>
  </si>
  <si>
    <t>B2B 12M glissant</t>
  </si>
  <si>
    <t>Couv. backlog 3M</t>
  </si>
  <si>
    <t>Couv. backlog 12M</t>
  </si>
  <si>
    <t>Croiss. backlog 3M</t>
  </si>
  <si>
    <t>Croiss. backlog 12M</t>
  </si>
  <si>
    <t>▶ PRODUIT A</t>
  </si>
  <si>
    <t>Y-3 Jan</t>
  </si>
  <si>
    <t>Y-3 Fév</t>
  </si>
  <si>
    <t>Y-3 Mar</t>
  </si>
  <si>
    <t>Y-3 Avr</t>
  </si>
  <si>
    <t>Y-3 Mai</t>
  </si>
  <si>
    <t>Y-3 Jun</t>
  </si>
  <si>
    <t>Y-3 Jul</t>
  </si>
  <si>
    <t>Y-3 Aoû</t>
  </si>
  <si>
    <t>Y-3 Sep</t>
  </si>
  <si>
    <t>Y-3 Oct</t>
  </si>
  <si>
    <t>Y-3 Nov</t>
  </si>
  <si>
    <t>Y-3 Déc</t>
  </si>
  <si>
    <t>Y-2 Jan</t>
  </si>
  <si>
    <t>Y-2 Fév</t>
  </si>
  <si>
    <t>Y-2 Mar</t>
  </si>
  <si>
    <t>Y-2 Avr</t>
  </si>
  <si>
    <t>Y-2 Mai</t>
  </si>
  <si>
    <t>Y-2 Jun</t>
  </si>
  <si>
    <t>Y-2 Jul</t>
  </si>
  <si>
    <t>Y-2 Aoû</t>
  </si>
  <si>
    <t>Y-2 Sep</t>
  </si>
  <si>
    <t>Y-2 Oct</t>
  </si>
  <si>
    <t>Y-2 Nov</t>
  </si>
  <si>
    <t>Y-2 Déc</t>
  </si>
  <si>
    <t>Y-1 Jan</t>
  </si>
  <si>
    <t>Y-1 Fév</t>
  </si>
  <si>
    <t>Y-1 Mar</t>
  </si>
  <si>
    <t>Y-1 Avr</t>
  </si>
  <si>
    <t>Y-1 Mai</t>
  </si>
  <si>
    <t>Y-1 Jun</t>
  </si>
  <si>
    <t>Y-1 Jul</t>
  </si>
  <si>
    <t>Y-1 Aoû</t>
  </si>
  <si>
    <t>Y-1 Sep</t>
  </si>
  <si>
    <t>Y-1 Oct</t>
  </si>
  <si>
    <t>Y-1 Nov</t>
  </si>
  <si>
    <t>Y-1 Déc</t>
  </si>
  <si>
    <t>T36 (Booking, long terme)</t>
  </si>
  <si>
    <t>T12 (Booking, récent)</t>
  </si>
  <si>
    <t>T3 (Booking, dernier trimestre)</t>
  </si>
  <si>
    <t>Régime détecté (Booking)</t>
  </si>
  <si>
    <t>▶ PRODUIT B</t>
  </si>
  <si>
    <t>▶ PRODUIT C</t>
  </si>
  <si>
    <t>▶ PRODUIT D</t>
  </si>
  <si>
    <t>▶ PRODUIT E</t>
  </si>
  <si>
    <t>▶ PRODUIT F</t>
  </si>
  <si>
    <t>▶ PRODUIT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</si>
</sst>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00%"/>
  </numFmts>
  <fonts count="7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9"/>
      <color rgb="FFFFFFFF"/>
      <name val="Calibri"/>
    </font>
    <font>
      <sz val="11"/>
      <name val="Calibri"/>
    </font>
    <font>
      <b/>
      <sz val="11"/>
      <name val="Calibri"/>
    </font>
    <font>
      <b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rgb="FF7030A0"/>
      </patternFill>
    </fill>
    <fill>
      <patternFill patternType="solid">
        <fgColor rgb="FF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/>
    <xf numFmtId="0" fontId="5" fillId="0" borderId="0" xfId="0" applyFont="1"/>
    <xf numFmtId="0" fontId="3" fillId="0" borderId="0" xfId="0" applyFont="1"/>
    <xf numFmtId="0" fontId="6" fillId="4" borderId="0" xfId="0" applyFont="1" applyFill="1"/>
    <xf numFmtId="164" fontId="0" fillId="0" borderId="0" xfId="0" applyNumberFormat="1"/>
    <xf numFmtId="10" fontId="0" fillId="0" borderId="0" xfId="0" applyNumberFormat="1"/>
    <xf numFmtId="2" fontId="0" fillId="0" borderId="0" xfId="0" applyNumberFormat="1"/>
    <xf numFmtId="3" fontId="0" fillId="0" borderId="0" xfId="0" applyNumberFormat="1"/>
    <xf numFmtId="165" fontId="0" fillId="0" borderId="0" xfId="0" applyNumberFormat="1"/>
    <xf numFmtId="0" fontId="3" fillId="3" borderId="0" xfId="0" applyFont="1" applyFill="1"/>
    <xf numFmtId="0" fontId="0" fillId="0" borderId="0" xfId="0"/>
    <xf numFmtId="0" fontId="3" fillId="2" borderId="0" xfId="0" applyFont="1" applyFill="1"/>
    <xf numFmtId="0" fontId="3" fillId="0" borderId="0" xfId="0" applyFont="1"/>
    <xf numFmtId="0" fontId="5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Produit A — historique 5Y + prévision Y (Pente, croissance pondérée)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Y-5</c:v>
          </c:tx>
          <c:spPr>
            <a:ln>
              <a:prstDash val="solid"/>
            </a:ln>
          </c:spPr>
          <c:marker>
            <c:symbol val="none"/>
          </c:marker>
          <c:cat>
            <c:strRef>
              <c:f>Pipeline!$A$8:$A$19</c:f>
              <c:strCache>
                <c:ptCount val="12"/>
                <c:pt idx="0">
                  <c:v>Jan</c:v>
                </c:pt>
                <c:pt idx="1">
                  <c:v>Fév</c:v>
                </c:pt>
                <c:pt idx="2">
                  <c:v>Mar</c:v>
                </c:pt>
                <c:pt idx="3">
                  <c:v>Avr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Aoû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Pipeline!$B$8:$B$19</c:f>
              <c:numCache>
                <c:formatCode>#,##0.0</c:formatCode>
                <c:ptCount val="12"/>
                <c:pt idx="0">
                  <c:v>77</c:v>
                </c:pt>
                <c:pt idx="1">
                  <c:v>79</c:v>
                </c:pt>
                <c:pt idx="2">
                  <c:v>82</c:v>
                </c:pt>
                <c:pt idx="3">
                  <c:v>80</c:v>
                </c:pt>
                <c:pt idx="4">
                  <c:v>78</c:v>
                </c:pt>
                <c:pt idx="5">
                  <c:v>75</c:v>
                </c:pt>
                <c:pt idx="6">
                  <c:v>76</c:v>
                </c:pt>
                <c:pt idx="7">
                  <c:v>83</c:v>
                </c:pt>
                <c:pt idx="8">
                  <c:v>91</c:v>
                </c:pt>
                <c:pt idx="9">
                  <c:v>116</c:v>
                </c:pt>
                <c:pt idx="10">
                  <c:v>96</c:v>
                </c:pt>
                <c:pt idx="11">
                  <c:v>86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3DAF-4E45-B43B-A75642A736D9}"/>
            </c:ext>
          </c:extLst>
        </c:ser>
        <c:ser>
          <c:idx val="1"/>
          <c:order val="1"/>
          <c:tx>
            <c:v>Y-4</c:v>
          </c:tx>
          <c:spPr>
            <a:ln>
              <a:prstDash val="solid"/>
            </a:ln>
          </c:spPr>
          <c:marker>
            <c:symbol val="none"/>
          </c:marker>
          <c:cat>
            <c:strRef>
              <c:f>Pipeline!$A$8:$A$19</c:f>
              <c:strCache>
                <c:ptCount val="12"/>
                <c:pt idx="0">
                  <c:v>Jan</c:v>
                </c:pt>
                <c:pt idx="1">
                  <c:v>Fév</c:v>
                </c:pt>
                <c:pt idx="2">
                  <c:v>Mar</c:v>
                </c:pt>
                <c:pt idx="3">
                  <c:v>Avr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Aoû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Pipeline!$C$8:$C$19</c:f>
              <c:numCache>
                <c:formatCode>#,##0.0</c:formatCode>
                <c:ptCount val="12"/>
                <c:pt idx="0">
                  <c:v>79</c:v>
                </c:pt>
                <c:pt idx="1">
                  <c:v>81</c:v>
                </c:pt>
                <c:pt idx="2">
                  <c:v>84</c:v>
                </c:pt>
                <c:pt idx="3">
                  <c:v>82</c:v>
                </c:pt>
                <c:pt idx="4">
                  <c:v>80</c:v>
                </c:pt>
                <c:pt idx="5">
                  <c:v>77</c:v>
                </c:pt>
                <c:pt idx="6">
                  <c:v>78</c:v>
                </c:pt>
                <c:pt idx="7">
                  <c:v>85</c:v>
                </c:pt>
                <c:pt idx="8">
                  <c:v>93</c:v>
                </c:pt>
                <c:pt idx="9">
                  <c:v>118</c:v>
                </c:pt>
                <c:pt idx="10">
                  <c:v>98</c:v>
                </c:pt>
                <c:pt idx="11">
                  <c:v>88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3DAF-4E45-B43B-A75642A736D9}"/>
            </c:ext>
          </c:extLst>
        </c:ser>
        <c:ser>
          <c:idx val="2"/>
          <c:order val="2"/>
          <c:tx>
            <c:v>Y-3</c:v>
          </c:tx>
          <c:spPr>
            <a:ln>
              <a:prstDash val="solid"/>
            </a:ln>
          </c:spPr>
          <c:marker>
            <c:symbol val="none"/>
          </c:marker>
          <c:cat>
            <c:strRef>
              <c:f>Pipeline!$A$8:$A$19</c:f>
              <c:strCache>
                <c:ptCount val="12"/>
                <c:pt idx="0">
                  <c:v>Jan</c:v>
                </c:pt>
                <c:pt idx="1">
                  <c:v>Fév</c:v>
                </c:pt>
                <c:pt idx="2">
                  <c:v>Mar</c:v>
                </c:pt>
                <c:pt idx="3">
                  <c:v>Avr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Aoû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Pipeline!$D$8:$D$19</c:f>
              <c:numCache>
                <c:formatCode>#,##0.0</c:formatCode>
                <c:ptCount val="12"/>
                <c:pt idx="0">
                  <c:v>81</c:v>
                </c:pt>
                <c:pt idx="1">
                  <c:v>83</c:v>
                </c:pt>
                <c:pt idx="2">
                  <c:v>86</c:v>
                </c:pt>
                <c:pt idx="3">
                  <c:v>84</c:v>
                </c:pt>
                <c:pt idx="4">
                  <c:v>82</c:v>
                </c:pt>
                <c:pt idx="5">
                  <c:v>79</c:v>
                </c:pt>
                <c:pt idx="6">
                  <c:v>80</c:v>
                </c:pt>
                <c:pt idx="7">
                  <c:v>87</c:v>
                </c:pt>
                <c:pt idx="8">
                  <c:v>95</c:v>
                </c:pt>
                <c:pt idx="9">
                  <c:v>120</c:v>
                </c:pt>
                <c:pt idx="10">
                  <c:v>100</c:v>
                </c:pt>
                <c:pt idx="11">
                  <c:v>90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3DAF-4E45-B43B-A75642A736D9}"/>
            </c:ext>
          </c:extLst>
        </c:ser>
        <c:ser>
          <c:idx val="3"/>
          <c:order val="3"/>
          <c:tx>
            <c:v>Y-2</c:v>
          </c:tx>
          <c:spPr>
            <a:ln>
              <a:prstDash val="solid"/>
            </a:ln>
          </c:spPr>
          <c:marker>
            <c:symbol val="none"/>
          </c:marker>
          <c:cat>
            <c:strRef>
              <c:f>Pipeline!$A$8:$A$19</c:f>
              <c:strCache>
                <c:ptCount val="12"/>
                <c:pt idx="0">
                  <c:v>Jan</c:v>
                </c:pt>
                <c:pt idx="1">
                  <c:v>Fév</c:v>
                </c:pt>
                <c:pt idx="2">
                  <c:v>Mar</c:v>
                </c:pt>
                <c:pt idx="3">
                  <c:v>Avr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Aoû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Pipeline!$E$8:$E$19</c:f>
              <c:numCache>
                <c:formatCode>#,##0.0</c:formatCode>
                <c:ptCount val="12"/>
                <c:pt idx="0">
                  <c:v>83</c:v>
                </c:pt>
                <c:pt idx="1">
                  <c:v>85</c:v>
                </c:pt>
                <c:pt idx="2">
                  <c:v>88</c:v>
                </c:pt>
                <c:pt idx="3">
                  <c:v>86</c:v>
                </c:pt>
                <c:pt idx="4">
                  <c:v>84</c:v>
                </c:pt>
                <c:pt idx="5">
                  <c:v>81</c:v>
                </c:pt>
                <c:pt idx="6">
                  <c:v>82</c:v>
                </c:pt>
                <c:pt idx="7">
                  <c:v>89</c:v>
                </c:pt>
                <c:pt idx="8">
                  <c:v>97</c:v>
                </c:pt>
                <c:pt idx="9">
                  <c:v>155</c:v>
                </c:pt>
                <c:pt idx="10">
                  <c:v>102</c:v>
                </c:pt>
                <c:pt idx="11">
                  <c:v>92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3DAF-4E45-B43B-A75642A736D9}"/>
            </c:ext>
          </c:extLst>
        </c:ser>
        <c:ser>
          <c:idx val="4"/>
          <c:order val="4"/>
          <c:tx>
            <c:v>Y-1</c:v>
          </c:tx>
          <c:spPr>
            <a:ln>
              <a:prstDash val="solid"/>
            </a:ln>
          </c:spPr>
          <c:marker>
            <c:symbol val="none"/>
          </c:marker>
          <c:cat>
            <c:strRef>
              <c:f>Pipeline!$A$8:$A$19</c:f>
              <c:strCache>
                <c:ptCount val="12"/>
                <c:pt idx="0">
                  <c:v>Jan</c:v>
                </c:pt>
                <c:pt idx="1">
                  <c:v>Fév</c:v>
                </c:pt>
                <c:pt idx="2">
                  <c:v>Mar</c:v>
                </c:pt>
                <c:pt idx="3">
                  <c:v>Avr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Aoû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Pipeline!$F$8:$F$19</c:f>
              <c:numCache>
                <c:formatCode>#,##0.0</c:formatCode>
                <c:ptCount val="12"/>
                <c:pt idx="0">
                  <c:v>85</c:v>
                </c:pt>
                <c:pt idx="1">
                  <c:v>87</c:v>
                </c:pt>
                <c:pt idx="2">
                  <c:v>90</c:v>
                </c:pt>
                <c:pt idx="3">
                  <c:v>88</c:v>
                </c:pt>
                <c:pt idx="4">
                  <c:v>86</c:v>
                </c:pt>
                <c:pt idx="5">
                  <c:v>83</c:v>
                </c:pt>
                <c:pt idx="6">
                  <c:v>84</c:v>
                </c:pt>
                <c:pt idx="7">
                  <c:v>91</c:v>
                </c:pt>
                <c:pt idx="8">
                  <c:v>99</c:v>
                </c:pt>
                <c:pt idx="9">
                  <c:v>126</c:v>
                </c:pt>
                <c:pt idx="10">
                  <c:v>101</c:v>
                </c:pt>
                <c:pt idx="11">
                  <c:v>94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3DAF-4E45-B43B-A75642A736D9}"/>
            </c:ext>
          </c:extLst>
        </c:ser>
        <c:ser>
          <c:idx val="5"/>
          <c:order val="5"/>
          <c:tx>
            <c:v>Prévision Y (Pente)</c:v>
          </c:tx>
          <c:spPr>
            <a:ln>
              <a:prstDash val="solid"/>
            </a:ln>
          </c:spPr>
          <c:marker>
            <c:symbol val="none"/>
          </c:marker>
          <c:cat>
            <c:strRef>
              <c:f>Pipeline!$A$8:$A$19</c:f>
              <c:strCache>
                <c:ptCount val="12"/>
                <c:pt idx="0">
                  <c:v>Jan</c:v>
                </c:pt>
                <c:pt idx="1">
                  <c:v>Fév</c:v>
                </c:pt>
                <c:pt idx="2">
                  <c:v>Mar</c:v>
                </c:pt>
                <c:pt idx="3">
                  <c:v>Avr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Aoû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Pipeline!$U$8:$U$19</c:f>
              <c:numCache>
                <c:formatCode>#,##0.0</c:formatCode>
                <c:ptCount val="12"/>
                <c:pt idx="0">
                  <c:v>87.048192771084345</c:v>
                </c:pt>
                <c:pt idx="1">
                  <c:v>97.95176470588234</c:v>
                </c:pt>
                <c:pt idx="2">
                  <c:v>101.25000000000001</c:v>
                </c:pt>
                <c:pt idx="3">
                  <c:v>90.04651162790698</c:v>
                </c:pt>
                <c:pt idx="4">
                  <c:v>88.047619047619037</c:v>
                </c:pt>
                <c:pt idx="5">
                  <c:v>85.049382716049394</c:v>
                </c:pt>
                <c:pt idx="6">
                  <c:v>86.048780487804876</c:v>
                </c:pt>
                <c:pt idx="7">
                  <c:v>93.044943820224731</c:v>
                </c:pt>
                <c:pt idx="8">
                  <c:v>101.04123711340205</c:v>
                </c:pt>
                <c:pt idx="9">
                  <c:v>130.07631087487434</c:v>
                </c:pt>
                <c:pt idx="10">
                  <c:v>100.00980392156863</c:v>
                </c:pt>
                <c:pt idx="11">
                  <c:v>96.043478260869577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3DAF-4E45-B43B-A75642A736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#,##0.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Produit B — historique 5Y + prévision Y (Pente, croissance pondérée)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Y-5</c:v>
          </c:tx>
          <c:spPr>
            <a:ln>
              <a:prstDash val="solid"/>
            </a:ln>
          </c:spPr>
          <c:marker>
            <c:symbol val="none"/>
          </c:marker>
          <c:cat>
            <c:strRef>
              <c:f>Pipeline!$A$23:$A$34</c:f>
              <c:strCache>
                <c:ptCount val="12"/>
                <c:pt idx="0">
                  <c:v>Jan</c:v>
                </c:pt>
                <c:pt idx="1">
                  <c:v>Fév</c:v>
                </c:pt>
                <c:pt idx="2">
                  <c:v>Mar</c:v>
                </c:pt>
                <c:pt idx="3">
                  <c:v>Avr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Aoû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Pipeline!$B$23:$B$34</c:f>
              <c:numCache>
                <c:formatCode>#,##0.0</c:formatCode>
                <c:ptCount val="12"/>
                <c:pt idx="0">
                  <c:v>49</c:v>
                </c:pt>
                <c:pt idx="1">
                  <c:v>31</c:v>
                </c:pt>
                <c:pt idx="2">
                  <c:v>23</c:v>
                </c:pt>
                <c:pt idx="3">
                  <c:v>18</c:v>
                </c:pt>
                <c:pt idx="4">
                  <c:v>16</c:v>
                </c:pt>
                <c:pt idx="5">
                  <c:v>13</c:v>
                </c:pt>
                <c:pt idx="6">
                  <c:v>13</c:v>
                </c:pt>
                <c:pt idx="7">
                  <c:v>18</c:v>
                </c:pt>
                <c:pt idx="8">
                  <c:v>41</c:v>
                </c:pt>
                <c:pt idx="9">
                  <c:v>99</c:v>
                </c:pt>
                <c:pt idx="10">
                  <c:v>198</c:v>
                </c:pt>
                <c:pt idx="11">
                  <c:v>252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8C03-478D-9352-D77096A3956C}"/>
            </c:ext>
          </c:extLst>
        </c:ser>
        <c:ser>
          <c:idx val="1"/>
          <c:order val="1"/>
          <c:tx>
            <c:v>Y-4</c:v>
          </c:tx>
          <c:spPr>
            <a:ln>
              <a:prstDash val="solid"/>
            </a:ln>
          </c:spPr>
          <c:marker>
            <c:symbol val="none"/>
          </c:marker>
          <c:cat>
            <c:strRef>
              <c:f>Pipeline!$A$23:$A$34</c:f>
              <c:strCache>
                <c:ptCount val="12"/>
                <c:pt idx="0">
                  <c:v>Jan</c:v>
                </c:pt>
                <c:pt idx="1">
                  <c:v>Fév</c:v>
                </c:pt>
                <c:pt idx="2">
                  <c:v>Mar</c:v>
                </c:pt>
                <c:pt idx="3">
                  <c:v>Avr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Aoû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Pipeline!$C$23:$C$34</c:f>
              <c:numCache>
                <c:formatCode>#,##0.0</c:formatCode>
                <c:ptCount val="12"/>
                <c:pt idx="0">
                  <c:v>52</c:v>
                </c:pt>
                <c:pt idx="1">
                  <c:v>33</c:v>
                </c:pt>
                <c:pt idx="2">
                  <c:v>24</c:v>
                </c:pt>
                <c:pt idx="3">
                  <c:v>19</c:v>
                </c:pt>
                <c:pt idx="4">
                  <c:v>17</c:v>
                </c:pt>
                <c:pt idx="5">
                  <c:v>14</c:v>
                </c:pt>
                <c:pt idx="6">
                  <c:v>14</c:v>
                </c:pt>
                <c:pt idx="7">
                  <c:v>19</c:v>
                </c:pt>
                <c:pt idx="8">
                  <c:v>43</c:v>
                </c:pt>
                <c:pt idx="9">
                  <c:v>104</c:v>
                </c:pt>
                <c:pt idx="10">
                  <c:v>209</c:v>
                </c:pt>
                <c:pt idx="11">
                  <c:v>266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8C03-478D-9352-D77096A3956C}"/>
            </c:ext>
          </c:extLst>
        </c:ser>
        <c:ser>
          <c:idx val="2"/>
          <c:order val="2"/>
          <c:tx>
            <c:v>Y-3</c:v>
          </c:tx>
          <c:spPr>
            <a:ln>
              <a:prstDash val="solid"/>
            </a:ln>
          </c:spPr>
          <c:marker>
            <c:symbol val="none"/>
          </c:marker>
          <c:cat>
            <c:strRef>
              <c:f>Pipeline!$A$23:$A$34</c:f>
              <c:strCache>
                <c:ptCount val="12"/>
                <c:pt idx="0">
                  <c:v>Jan</c:v>
                </c:pt>
                <c:pt idx="1">
                  <c:v>Fév</c:v>
                </c:pt>
                <c:pt idx="2">
                  <c:v>Mar</c:v>
                </c:pt>
                <c:pt idx="3">
                  <c:v>Avr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Aoû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Pipeline!$D$23:$D$34</c:f>
              <c:numCache>
                <c:formatCode>#,##0.0</c:formatCode>
                <c:ptCount val="12"/>
                <c:pt idx="0">
                  <c:v>55</c:v>
                </c:pt>
                <c:pt idx="1">
                  <c:v>35</c:v>
                </c:pt>
                <c:pt idx="2">
                  <c:v>25</c:v>
                </c:pt>
                <c:pt idx="3">
                  <c:v>20</c:v>
                </c:pt>
                <c:pt idx="4">
                  <c:v>18</c:v>
                </c:pt>
                <c:pt idx="5">
                  <c:v>15</c:v>
                </c:pt>
                <c:pt idx="6">
                  <c:v>15</c:v>
                </c:pt>
                <c:pt idx="7">
                  <c:v>20</c:v>
                </c:pt>
                <c:pt idx="8">
                  <c:v>45</c:v>
                </c:pt>
                <c:pt idx="9">
                  <c:v>110</c:v>
                </c:pt>
                <c:pt idx="10">
                  <c:v>220</c:v>
                </c:pt>
                <c:pt idx="11">
                  <c:v>280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8C03-478D-9352-D77096A3956C}"/>
            </c:ext>
          </c:extLst>
        </c:ser>
        <c:ser>
          <c:idx val="3"/>
          <c:order val="3"/>
          <c:tx>
            <c:v>Y-2</c:v>
          </c:tx>
          <c:spPr>
            <a:ln>
              <a:prstDash val="solid"/>
            </a:ln>
          </c:spPr>
          <c:marker>
            <c:symbol val="none"/>
          </c:marker>
          <c:cat>
            <c:strRef>
              <c:f>Pipeline!$A$23:$A$34</c:f>
              <c:strCache>
                <c:ptCount val="12"/>
                <c:pt idx="0">
                  <c:v>Jan</c:v>
                </c:pt>
                <c:pt idx="1">
                  <c:v>Fév</c:v>
                </c:pt>
                <c:pt idx="2">
                  <c:v>Mar</c:v>
                </c:pt>
                <c:pt idx="3">
                  <c:v>Avr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Aoû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Pipeline!$E$23:$E$34</c:f>
              <c:numCache>
                <c:formatCode>#,##0.0</c:formatCode>
                <c:ptCount val="12"/>
                <c:pt idx="0">
                  <c:v>58</c:v>
                </c:pt>
                <c:pt idx="1">
                  <c:v>37</c:v>
                </c:pt>
                <c:pt idx="2">
                  <c:v>26</c:v>
                </c:pt>
                <c:pt idx="3">
                  <c:v>40</c:v>
                </c:pt>
                <c:pt idx="4">
                  <c:v>19</c:v>
                </c:pt>
                <c:pt idx="5">
                  <c:v>16</c:v>
                </c:pt>
                <c:pt idx="6">
                  <c:v>16</c:v>
                </c:pt>
                <c:pt idx="7">
                  <c:v>21</c:v>
                </c:pt>
                <c:pt idx="8">
                  <c:v>47</c:v>
                </c:pt>
                <c:pt idx="9">
                  <c:v>116</c:v>
                </c:pt>
                <c:pt idx="10">
                  <c:v>231</c:v>
                </c:pt>
                <c:pt idx="11">
                  <c:v>294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8C03-478D-9352-D77096A3956C}"/>
            </c:ext>
          </c:extLst>
        </c:ser>
        <c:ser>
          <c:idx val="4"/>
          <c:order val="4"/>
          <c:tx>
            <c:v>Y-1</c:v>
          </c:tx>
          <c:spPr>
            <a:ln>
              <a:prstDash val="solid"/>
            </a:ln>
          </c:spPr>
          <c:marker>
            <c:symbol val="none"/>
          </c:marker>
          <c:cat>
            <c:strRef>
              <c:f>Pipeline!$A$23:$A$34</c:f>
              <c:strCache>
                <c:ptCount val="12"/>
                <c:pt idx="0">
                  <c:v>Jan</c:v>
                </c:pt>
                <c:pt idx="1">
                  <c:v>Fév</c:v>
                </c:pt>
                <c:pt idx="2">
                  <c:v>Mar</c:v>
                </c:pt>
                <c:pt idx="3">
                  <c:v>Avr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Aoû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Pipeline!$F$23:$F$34</c:f>
              <c:numCache>
                <c:formatCode>#,##0.0</c:formatCode>
                <c:ptCount val="12"/>
                <c:pt idx="0">
                  <c:v>61</c:v>
                </c:pt>
                <c:pt idx="1">
                  <c:v>39</c:v>
                </c:pt>
                <c:pt idx="2">
                  <c:v>27</c:v>
                </c:pt>
                <c:pt idx="3">
                  <c:v>22</c:v>
                </c:pt>
                <c:pt idx="4">
                  <c:v>20</c:v>
                </c:pt>
                <c:pt idx="5">
                  <c:v>17</c:v>
                </c:pt>
                <c:pt idx="6">
                  <c:v>17</c:v>
                </c:pt>
                <c:pt idx="7">
                  <c:v>22</c:v>
                </c:pt>
                <c:pt idx="8">
                  <c:v>50</c:v>
                </c:pt>
                <c:pt idx="9">
                  <c:v>122</c:v>
                </c:pt>
                <c:pt idx="10">
                  <c:v>243</c:v>
                </c:pt>
                <c:pt idx="11">
                  <c:v>309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8C03-478D-9352-D77096A3956C}"/>
            </c:ext>
          </c:extLst>
        </c:ser>
        <c:ser>
          <c:idx val="5"/>
          <c:order val="5"/>
          <c:tx>
            <c:v>Prévision Y (Pente)</c:v>
          </c:tx>
          <c:spPr>
            <a:ln>
              <a:prstDash val="solid"/>
            </a:ln>
          </c:spPr>
          <c:marker>
            <c:symbol val="none"/>
          </c:marker>
          <c:cat>
            <c:strRef>
              <c:f>Pipeline!$A$23:$A$34</c:f>
              <c:strCache>
                <c:ptCount val="12"/>
                <c:pt idx="0">
                  <c:v>Jan</c:v>
                </c:pt>
                <c:pt idx="1">
                  <c:v>Fév</c:v>
                </c:pt>
                <c:pt idx="2">
                  <c:v>Mar</c:v>
                </c:pt>
                <c:pt idx="3">
                  <c:v>Avr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Aoû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Pipeline!$U$23:$U$34</c:f>
              <c:numCache>
                <c:formatCode>#,##0.0</c:formatCode>
                <c:ptCount val="12"/>
                <c:pt idx="0">
                  <c:v>64.155172413793096</c:v>
                </c:pt>
                <c:pt idx="1">
                  <c:v>41.108108108108105</c:v>
                </c:pt>
                <c:pt idx="2">
                  <c:v>28.03846153846154</c:v>
                </c:pt>
                <c:pt idx="3">
                  <c:v>22.958113730929266</c:v>
                </c:pt>
                <c:pt idx="4">
                  <c:v>21.052631578947366</c:v>
                </c:pt>
                <c:pt idx="5">
                  <c:v>19.868750000000002</c:v>
                </c:pt>
                <c:pt idx="6">
                  <c:v>18.0625</c:v>
                </c:pt>
                <c:pt idx="7">
                  <c:v>23.047619047619047</c:v>
                </c:pt>
                <c:pt idx="8">
                  <c:v>53.191489361702125</c:v>
                </c:pt>
                <c:pt idx="9">
                  <c:v>128.31034482758619</c:v>
                </c:pt>
                <c:pt idx="10">
                  <c:v>306.74805194805197</c:v>
                </c:pt>
                <c:pt idx="11">
                  <c:v>324.76530612244898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8C03-478D-9352-D77096A395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#,##0.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Produit C — historique 5Y + prévision Y (Pente, croissance pondérée)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Y-5</c:v>
          </c:tx>
          <c:spPr>
            <a:ln>
              <a:prstDash val="solid"/>
            </a:ln>
          </c:spPr>
          <c:marker>
            <c:symbol val="none"/>
          </c:marker>
          <c:cat>
            <c:strRef>
              <c:f>Pipeline!$A$38:$A$49</c:f>
              <c:strCache>
                <c:ptCount val="12"/>
                <c:pt idx="0">
                  <c:v>Jan</c:v>
                </c:pt>
                <c:pt idx="1">
                  <c:v>Fév</c:v>
                </c:pt>
                <c:pt idx="2">
                  <c:v>Mar</c:v>
                </c:pt>
                <c:pt idx="3">
                  <c:v>Avr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Aoû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Pipeline!$B$38:$B$49</c:f>
              <c:numCache>
                <c:formatCode>#,##0.0</c:formatCode>
                <c:ptCount val="12"/>
                <c:pt idx="0">
                  <c:v>97</c:v>
                </c:pt>
                <c:pt idx="1">
                  <c:v>99</c:v>
                </c:pt>
                <c:pt idx="2">
                  <c:v>101</c:v>
                </c:pt>
                <c:pt idx="3">
                  <c:v>103</c:v>
                </c:pt>
                <c:pt idx="4">
                  <c:v>100</c:v>
                </c:pt>
                <c:pt idx="5">
                  <c:v>98</c:v>
                </c:pt>
                <c:pt idx="6">
                  <c:v>102</c:v>
                </c:pt>
                <c:pt idx="7">
                  <c:v>104</c:v>
                </c:pt>
                <c:pt idx="8">
                  <c:v>99</c:v>
                </c:pt>
                <c:pt idx="9">
                  <c:v>101</c:v>
                </c:pt>
                <c:pt idx="10">
                  <c:v>98</c:v>
                </c:pt>
                <c:pt idx="11">
                  <c:v>100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2C70-446D-9C58-76C60A6CE617}"/>
            </c:ext>
          </c:extLst>
        </c:ser>
        <c:ser>
          <c:idx val="1"/>
          <c:order val="1"/>
          <c:tx>
            <c:v>Y-4</c:v>
          </c:tx>
          <c:spPr>
            <a:ln>
              <a:prstDash val="solid"/>
            </a:ln>
          </c:spPr>
          <c:marker>
            <c:symbol val="none"/>
          </c:marker>
          <c:cat>
            <c:strRef>
              <c:f>Pipeline!$A$38:$A$49</c:f>
              <c:strCache>
                <c:ptCount val="12"/>
                <c:pt idx="0">
                  <c:v>Jan</c:v>
                </c:pt>
                <c:pt idx="1">
                  <c:v>Fév</c:v>
                </c:pt>
                <c:pt idx="2">
                  <c:v>Mar</c:v>
                </c:pt>
                <c:pt idx="3">
                  <c:v>Avr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Aoû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Pipeline!$C$38:$C$49</c:f>
              <c:numCache>
                <c:formatCode>#,##0.0</c:formatCode>
                <c:ptCount val="12"/>
                <c:pt idx="0">
                  <c:v>98</c:v>
                </c:pt>
                <c:pt idx="1">
                  <c:v>100</c:v>
                </c:pt>
                <c:pt idx="2">
                  <c:v>102</c:v>
                </c:pt>
                <c:pt idx="3">
                  <c:v>104</c:v>
                </c:pt>
                <c:pt idx="4">
                  <c:v>101</c:v>
                </c:pt>
                <c:pt idx="5">
                  <c:v>99</c:v>
                </c:pt>
                <c:pt idx="6">
                  <c:v>103</c:v>
                </c:pt>
                <c:pt idx="7">
                  <c:v>105</c:v>
                </c:pt>
                <c:pt idx="8">
                  <c:v>100</c:v>
                </c:pt>
                <c:pt idx="9">
                  <c:v>102</c:v>
                </c:pt>
                <c:pt idx="10">
                  <c:v>99</c:v>
                </c:pt>
                <c:pt idx="11">
                  <c:v>101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2C70-446D-9C58-76C60A6CE617}"/>
            </c:ext>
          </c:extLst>
        </c:ser>
        <c:ser>
          <c:idx val="2"/>
          <c:order val="2"/>
          <c:tx>
            <c:v>Y-3</c:v>
          </c:tx>
          <c:spPr>
            <a:ln>
              <a:prstDash val="solid"/>
            </a:ln>
          </c:spPr>
          <c:marker>
            <c:symbol val="none"/>
          </c:marker>
          <c:cat>
            <c:strRef>
              <c:f>Pipeline!$A$38:$A$49</c:f>
              <c:strCache>
                <c:ptCount val="12"/>
                <c:pt idx="0">
                  <c:v>Jan</c:v>
                </c:pt>
                <c:pt idx="1">
                  <c:v>Fév</c:v>
                </c:pt>
                <c:pt idx="2">
                  <c:v>Mar</c:v>
                </c:pt>
                <c:pt idx="3">
                  <c:v>Avr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Aoû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Pipeline!$D$38:$D$49</c:f>
              <c:numCache>
                <c:formatCode>#,##0.0</c:formatCode>
                <c:ptCount val="12"/>
                <c:pt idx="0">
                  <c:v>99</c:v>
                </c:pt>
                <c:pt idx="1">
                  <c:v>101</c:v>
                </c:pt>
                <c:pt idx="2">
                  <c:v>103</c:v>
                </c:pt>
                <c:pt idx="3">
                  <c:v>105</c:v>
                </c:pt>
                <c:pt idx="4">
                  <c:v>102</c:v>
                </c:pt>
                <c:pt idx="5">
                  <c:v>100</c:v>
                </c:pt>
                <c:pt idx="6">
                  <c:v>104</c:v>
                </c:pt>
                <c:pt idx="7">
                  <c:v>106</c:v>
                </c:pt>
                <c:pt idx="8">
                  <c:v>101</c:v>
                </c:pt>
                <c:pt idx="9">
                  <c:v>103</c:v>
                </c:pt>
                <c:pt idx="10">
                  <c:v>100</c:v>
                </c:pt>
                <c:pt idx="11">
                  <c:v>102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2C70-446D-9C58-76C60A6CE617}"/>
            </c:ext>
          </c:extLst>
        </c:ser>
        <c:ser>
          <c:idx val="3"/>
          <c:order val="3"/>
          <c:tx>
            <c:v>Y-2</c:v>
          </c:tx>
          <c:spPr>
            <a:ln>
              <a:prstDash val="solid"/>
            </a:ln>
          </c:spPr>
          <c:marker>
            <c:symbol val="none"/>
          </c:marker>
          <c:cat>
            <c:strRef>
              <c:f>Pipeline!$A$38:$A$49</c:f>
              <c:strCache>
                <c:ptCount val="12"/>
                <c:pt idx="0">
                  <c:v>Jan</c:v>
                </c:pt>
                <c:pt idx="1">
                  <c:v>Fév</c:v>
                </c:pt>
                <c:pt idx="2">
                  <c:v>Mar</c:v>
                </c:pt>
                <c:pt idx="3">
                  <c:v>Avr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Aoû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Pipeline!$E$38:$E$49</c:f>
              <c:numCache>
                <c:formatCode>#,##0.0</c:formatCode>
                <c:ptCount val="12"/>
                <c:pt idx="0">
                  <c:v>114</c:v>
                </c:pt>
                <c:pt idx="1">
                  <c:v>116</c:v>
                </c:pt>
                <c:pt idx="2">
                  <c:v>118</c:v>
                </c:pt>
                <c:pt idx="3">
                  <c:v>121</c:v>
                </c:pt>
                <c:pt idx="4">
                  <c:v>117</c:v>
                </c:pt>
                <c:pt idx="5">
                  <c:v>115</c:v>
                </c:pt>
                <c:pt idx="6">
                  <c:v>120</c:v>
                </c:pt>
                <c:pt idx="7">
                  <c:v>122</c:v>
                </c:pt>
                <c:pt idx="8">
                  <c:v>116</c:v>
                </c:pt>
                <c:pt idx="9">
                  <c:v>118</c:v>
                </c:pt>
                <c:pt idx="10">
                  <c:v>115</c:v>
                </c:pt>
                <c:pt idx="11">
                  <c:v>117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2C70-446D-9C58-76C60A6CE617}"/>
            </c:ext>
          </c:extLst>
        </c:ser>
        <c:ser>
          <c:idx val="4"/>
          <c:order val="4"/>
          <c:tx>
            <c:v>Y-1</c:v>
          </c:tx>
          <c:spPr>
            <a:ln>
              <a:prstDash val="solid"/>
            </a:ln>
          </c:spPr>
          <c:marker>
            <c:symbol val="none"/>
          </c:marker>
          <c:cat>
            <c:strRef>
              <c:f>Pipeline!$A$38:$A$49</c:f>
              <c:strCache>
                <c:ptCount val="12"/>
                <c:pt idx="0">
                  <c:v>Jan</c:v>
                </c:pt>
                <c:pt idx="1">
                  <c:v>Fév</c:v>
                </c:pt>
                <c:pt idx="2">
                  <c:v>Mar</c:v>
                </c:pt>
                <c:pt idx="3">
                  <c:v>Avr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Aoû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Pipeline!$F$38:$F$49</c:f>
              <c:numCache>
                <c:formatCode>#,##0.0</c:formatCode>
                <c:ptCount val="12"/>
                <c:pt idx="0">
                  <c:v>131</c:v>
                </c:pt>
                <c:pt idx="1">
                  <c:v>133</c:v>
                </c:pt>
                <c:pt idx="2">
                  <c:v>136</c:v>
                </c:pt>
                <c:pt idx="3">
                  <c:v>139</c:v>
                </c:pt>
                <c:pt idx="4">
                  <c:v>135</c:v>
                </c:pt>
                <c:pt idx="5">
                  <c:v>132</c:v>
                </c:pt>
                <c:pt idx="6">
                  <c:v>138</c:v>
                </c:pt>
                <c:pt idx="7">
                  <c:v>140</c:v>
                </c:pt>
                <c:pt idx="8">
                  <c:v>133</c:v>
                </c:pt>
                <c:pt idx="9">
                  <c:v>136</c:v>
                </c:pt>
                <c:pt idx="10">
                  <c:v>132</c:v>
                </c:pt>
                <c:pt idx="11">
                  <c:v>135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2C70-446D-9C58-76C60A6CE617}"/>
            </c:ext>
          </c:extLst>
        </c:ser>
        <c:ser>
          <c:idx val="5"/>
          <c:order val="5"/>
          <c:tx>
            <c:v>Prévision Y (Pente)</c:v>
          </c:tx>
          <c:spPr>
            <a:ln>
              <a:prstDash val="solid"/>
            </a:ln>
          </c:spPr>
          <c:marker>
            <c:symbol val="none"/>
          </c:marker>
          <c:cat>
            <c:strRef>
              <c:f>Pipeline!$A$38:$A$49</c:f>
              <c:strCache>
                <c:ptCount val="12"/>
                <c:pt idx="0">
                  <c:v>Jan</c:v>
                </c:pt>
                <c:pt idx="1">
                  <c:v>Fév</c:v>
                </c:pt>
                <c:pt idx="2">
                  <c:v>Mar</c:v>
                </c:pt>
                <c:pt idx="3">
                  <c:v>Avr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Aoû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Pipeline!$U$38:$U$49</c:f>
              <c:numCache>
                <c:formatCode>#,##0.0</c:formatCode>
                <c:ptCount val="12"/>
                <c:pt idx="0">
                  <c:v>150.53508771929825</c:v>
                </c:pt>
                <c:pt idx="1">
                  <c:v>152.49137931034483</c:v>
                </c:pt>
                <c:pt idx="2">
                  <c:v>156.74576271186442</c:v>
                </c:pt>
                <c:pt idx="3">
                  <c:v>159.67768595041321</c:v>
                </c:pt>
                <c:pt idx="4">
                  <c:v>155.76923076923075</c:v>
                </c:pt>
                <c:pt idx="5">
                  <c:v>151.51304347826087</c:v>
                </c:pt>
                <c:pt idx="6">
                  <c:v>158.69999999999999</c:v>
                </c:pt>
                <c:pt idx="7">
                  <c:v>160.65573770491801</c:v>
                </c:pt>
                <c:pt idx="8">
                  <c:v>152.49137931034483</c:v>
                </c:pt>
                <c:pt idx="9">
                  <c:v>156.74576271186442</c:v>
                </c:pt>
                <c:pt idx="10">
                  <c:v>151.51304347826087</c:v>
                </c:pt>
                <c:pt idx="11">
                  <c:v>155.76923076923075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2C70-446D-9C58-76C60A6CE6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#,##0.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Produit D — historique 5Y + prévision Y (Pente, croissance pondérée)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Y-5</c:v>
          </c:tx>
          <c:spPr>
            <a:ln>
              <a:prstDash val="solid"/>
            </a:ln>
          </c:spPr>
          <c:marker>
            <c:symbol val="none"/>
          </c:marker>
          <c:cat>
            <c:strRef>
              <c:f>Pipeline!$A$53:$A$64</c:f>
              <c:strCache>
                <c:ptCount val="12"/>
                <c:pt idx="0">
                  <c:v>Jan</c:v>
                </c:pt>
                <c:pt idx="1">
                  <c:v>Fév</c:v>
                </c:pt>
                <c:pt idx="2">
                  <c:v>Mar</c:v>
                </c:pt>
                <c:pt idx="3">
                  <c:v>Avr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Aoû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Pipeline!$B$53:$B$64</c:f>
              <c:numCache>
                <c:formatCode>#,##0.0</c:formatCode>
                <c:ptCount val="12"/>
                <c:pt idx="0">
                  <c:v>97</c:v>
                </c:pt>
                <c:pt idx="1">
                  <c:v>99</c:v>
                </c:pt>
                <c:pt idx="2">
                  <c:v>101</c:v>
                </c:pt>
                <c:pt idx="3">
                  <c:v>103</c:v>
                </c:pt>
                <c:pt idx="4">
                  <c:v>100</c:v>
                </c:pt>
                <c:pt idx="5">
                  <c:v>98</c:v>
                </c:pt>
                <c:pt idx="6">
                  <c:v>102</c:v>
                </c:pt>
                <c:pt idx="7">
                  <c:v>104</c:v>
                </c:pt>
                <c:pt idx="8">
                  <c:v>99</c:v>
                </c:pt>
                <c:pt idx="9">
                  <c:v>101</c:v>
                </c:pt>
                <c:pt idx="10">
                  <c:v>98</c:v>
                </c:pt>
                <c:pt idx="11">
                  <c:v>100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7112-4DDE-A2CD-25E9BC42D4AC}"/>
            </c:ext>
          </c:extLst>
        </c:ser>
        <c:ser>
          <c:idx val="1"/>
          <c:order val="1"/>
          <c:tx>
            <c:v>Y-4</c:v>
          </c:tx>
          <c:spPr>
            <a:ln>
              <a:prstDash val="solid"/>
            </a:ln>
          </c:spPr>
          <c:marker>
            <c:symbol val="none"/>
          </c:marker>
          <c:cat>
            <c:strRef>
              <c:f>Pipeline!$A$53:$A$64</c:f>
              <c:strCache>
                <c:ptCount val="12"/>
                <c:pt idx="0">
                  <c:v>Jan</c:v>
                </c:pt>
                <c:pt idx="1">
                  <c:v>Fév</c:v>
                </c:pt>
                <c:pt idx="2">
                  <c:v>Mar</c:v>
                </c:pt>
                <c:pt idx="3">
                  <c:v>Avr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Aoû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Pipeline!$C$53:$C$64</c:f>
              <c:numCache>
                <c:formatCode>#,##0.0</c:formatCode>
                <c:ptCount val="12"/>
                <c:pt idx="0">
                  <c:v>102</c:v>
                </c:pt>
                <c:pt idx="1">
                  <c:v>104</c:v>
                </c:pt>
                <c:pt idx="2">
                  <c:v>106</c:v>
                </c:pt>
                <c:pt idx="3">
                  <c:v>108</c:v>
                </c:pt>
                <c:pt idx="4">
                  <c:v>105</c:v>
                </c:pt>
                <c:pt idx="5">
                  <c:v>103</c:v>
                </c:pt>
                <c:pt idx="6">
                  <c:v>107</c:v>
                </c:pt>
                <c:pt idx="7">
                  <c:v>109</c:v>
                </c:pt>
                <c:pt idx="8">
                  <c:v>104</c:v>
                </c:pt>
                <c:pt idx="9">
                  <c:v>106</c:v>
                </c:pt>
                <c:pt idx="10">
                  <c:v>103</c:v>
                </c:pt>
                <c:pt idx="11">
                  <c:v>105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7112-4DDE-A2CD-25E9BC42D4AC}"/>
            </c:ext>
          </c:extLst>
        </c:ser>
        <c:ser>
          <c:idx val="2"/>
          <c:order val="2"/>
          <c:tx>
            <c:v>Y-3</c:v>
          </c:tx>
          <c:spPr>
            <a:ln>
              <a:prstDash val="solid"/>
            </a:ln>
          </c:spPr>
          <c:marker>
            <c:symbol val="none"/>
          </c:marker>
          <c:cat>
            <c:strRef>
              <c:f>Pipeline!$A$53:$A$64</c:f>
              <c:strCache>
                <c:ptCount val="12"/>
                <c:pt idx="0">
                  <c:v>Jan</c:v>
                </c:pt>
                <c:pt idx="1">
                  <c:v>Fév</c:v>
                </c:pt>
                <c:pt idx="2">
                  <c:v>Mar</c:v>
                </c:pt>
                <c:pt idx="3">
                  <c:v>Avr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Aoû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Pipeline!$D$53:$D$64</c:f>
              <c:numCache>
                <c:formatCode>#,##0.0</c:formatCode>
                <c:ptCount val="12"/>
                <c:pt idx="0">
                  <c:v>107</c:v>
                </c:pt>
                <c:pt idx="1">
                  <c:v>109</c:v>
                </c:pt>
                <c:pt idx="2">
                  <c:v>111</c:v>
                </c:pt>
                <c:pt idx="3">
                  <c:v>113</c:v>
                </c:pt>
                <c:pt idx="4">
                  <c:v>110</c:v>
                </c:pt>
                <c:pt idx="5">
                  <c:v>108</c:v>
                </c:pt>
                <c:pt idx="6">
                  <c:v>112</c:v>
                </c:pt>
                <c:pt idx="7">
                  <c:v>114</c:v>
                </c:pt>
                <c:pt idx="8">
                  <c:v>109</c:v>
                </c:pt>
                <c:pt idx="9">
                  <c:v>111</c:v>
                </c:pt>
                <c:pt idx="10">
                  <c:v>108</c:v>
                </c:pt>
                <c:pt idx="11">
                  <c:v>110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7112-4DDE-A2CD-25E9BC42D4AC}"/>
            </c:ext>
          </c:extLst>
        </c:ser>
        <c:ser>
          <c:idx val="3"/>
          <c:order val="3"/>
          <c:tx>
            <c:v>Y-2</c:v>
          </c:tx>
          <c:spPr>
            <a:ln>
              <a:prstDash val="solid"/>
            </a:ln>
          </c:spPr>
          <c:marker>
            <c:symbol val="none"/>
          </c:marker>
          <c:cat>
            <c:strRef>
              <c:f>Pipeline!$A$53:$A$64</c:f>
              <c:strCache>
                <c:ptCount val="12"/>
                <c:pt idx="0">
                  <c:v>Jan</c:v>
                </c:pt>
                <c:pt idx="1">
                  <c:v>Fév</c:v>
                </c:pt>
                <c:pt idx="2">
                  <c:v>Mar</c:v>
                </c:pt>
                <c:pt idx="3">
                  <c:v>Avr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Aoû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Pipeline!$E$53:$E$64</c:f>
              <c:numCache>
                <c:formatCode>#,##0.0</c:formatCode>
                <c:ptCount val="12"/>
                <c:pt idx="0">
                  <c:v>112</c:v>
                </c:pt>
                <c:pt idx="1">
                  <c:v>114</c:v>
                </c:pt>
                <c:pt idx="2">
                  <c:v>117</c:v>
                </c:pt>
                <c:pt idx="3">
                  <c:v>119</c:v>
                </c:pt>
                <c:pt idx="4">
                  <c:v>116</c:v>
                </c:pt>
                <c:pt idx="5">
                  <c:v>113</c:v>
                </c:pt>
                <c:pt idx="6">
                  <c:v>118</c:v>
                </c:pt>
                <c:pt idx="7">
                  <c:v>120</c:v>
                </c:pt>
                <c:pt idx="8">
                  <c:v>114</c:v>
                </c:pt>
                <c:pt idx="9">
                  <c:v>117</c:v>
                </c:pt>
                <c:pt idx="10">
                  <c:v>113</c:v>
                </c:pt>
                <c:pt idx="11">
                  <c:v>116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7112-4DDE-A2CD-25E9BC42D4AC}"/>
            </c:ext>
          </c:extLst>
        </c:ser>
        <c:ser>
          <c:idx val="4"/>
          <c:order val="4"/>
          <c:tx>
            <c:v>Y-1</c:v>
          </c:tx>
          <c:spPr>
            <a:ln>
              <a:prstDash val="solid"/>
            </a:ln>
          </c:spPr>
          <c:marker>
            <c:symbol val="none"/>
          </c:marker>
          <c:cat>
            <c:strRef>
              <c:f>Pipeline!$A$53:$A$64</c:f>
              <c:strCache>
                <c:ptCount val="12"/>
                <c:pt idx="0">
                  <c:v>Jan</c:v>
                </c:pt>
                <c:pt idx="1">
                  <c:v>Fév</c:v>
                </c:pt>
                <c:pt idx="2">
                  <c:v>Mar</c:v>
                </c:pt>
                <c:pt idx="3">
                  <c:v>Avr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Aoû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Pipeline!$F$53:$F$64</c:f>
              <c:numCache>
                <c:formatCode>#,##0.0</c:formatCode>
                <c:ptCount val="12"/>
                <c:pt idx="0">
                  <c:v>118</c:v>
                </c:pt>
                <c:pt idx="1">
                  <c:v>120</c:v>
                </c:pt>
                <c:pt idx="2">
                  <c:v>123</c:v>
                </c:pt>
                <c:pt idx="3">
                  <c:v>125</c:v>
                </c:pt>
                <c:pt idx="4">
                  <c:v>122</c:v>
                </c:pt>
                <c:pt idx="5">
                  <c:v>119</c:v>
                </c:pt>
                <c:pt idx="6">
                  <c:v>124</c:v>
                </c:pt>
                <c:pt idx="7">
                  <c:v>126</c:v>
                </c:pt>
                <c:pt idx="8">
                  <c:v>120</c:v>
                </c:pt>
                <c:pt idx="9">
                  <c:v>140</c:v>
                </c:pt>
                <c:pt idx="10">
                  <c:v>136</c:v>
                </c:pt>
                <c:pt idx="11">
                  <c:v>139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7112-4DDE-A2CD-25E9BC42D4AC}"/>
            </c:ext>
          </c:extLst>
        </c:ser>
        <c:ser>
          <c:idx val="5"/>
          <c:order val="5"/>
          <c:tx>
            <c:v>Prévision Y (Pente)</c:v>
          </c:tx>
          <c:spPr>
            <a:ln>
              <a:prstDash val="solid"/>
            </a:ln>
          </c:spPr>
          <c:marker>
            <c:symbol val="none"/>
          </c:marker>
          <c:cat>
            <c:strRef>
              <c:f>Pipeline!$A$53:$A$64</c:f>
              <c:strCache>
                <c:ptCount val="12"/>
                <c:pt idx="0">
                  <c:v>Jan</c:v>
                </c:pt>
                <c:pt idx="1">
                  <c:v>Fév</c:v>
                </c:pt>
                <c:pt idx="2">
                  <c:v>Mar</c:v>
                </c:pt>
                <c:pt idx="3">
                  <c:v>Avr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Aoû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Pipeline!$U$53:$U$64</c:f>
              <c:numCache>
                <c:formatCode>#,##0.0</c:formatCode>
                <c:ptCount val="12"/>
                <c:pt idx="0">
                  <c:v>124.32142857142857</c:v>
                </c:pt>
                <c:pt idx="1">
                  <c:v>126.31578947368421</c:v>
                </c:pt>
                <c:pt idx="2">
                  <c:v>129.30769230769232</c:v>
                </c:pt>
                <c:pt idx="3">
                  <c:v>131.30252100840337</c:v>
                </c:pt>
                <c:pt idx="4">
                  <c:v>128.31034482758619</c:v>
                </c:pt>
                <c:pt idx="5">
                  <c:v>125.31858407079648</c:v>
                </c:pt>
                <c:pt idx="6">
                  <c:v>130.30508474576271</c:v>
                </c:pt>
                <c:pt idx="7">
                  <c:v>132.30000000000001</c:v>
                </c:pt>
                <c:pt idx="8">
                  <c:v>126.31578947368421</c:v>
                </c:pt>
                <c:pt idx="9">
                  <c:v>155.70632381651134</c:v>
                </c:pt>
                <c:pt idx="10">
                  <c:v>151.79766274136088</c:v>
                </c:pt>
                <c:pt idx="11">
                  <c:v>154.72856799433032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7112-4DDE-A2CD-25E9BC42D4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#,##0.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Produit E — historique 5Y + prévision Y (Pente, croissance pondérée)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Y-5</c:v>
          </c:tx>
          <c:spPr>
            <a:ln>
              <a:prstDash val="solid"/>
            </a:ln>
          </c:spPr>
          <c:marker>
            <c:symbol val="none"/>
          </c:marker>
          <c:cat>
            <c:strRef>
              <c:f>Pipeline!$A$68:$A$79</c:f>
              <c:strCache>
                <c:ptCount val="12"/>
                <c:pt idx="0">
                  <c:v>Jan</c:v>
                </c:pt>
                <c:pt idx="1">
                  <c:v>Fév</c:v>
                </c:pt>
                <c:pt idx="2">
                  <c:v>Mar</c:v>
                </c:pt>
                <c:pt idx="3">
                  <c:v>Avr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Aoû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Pipeline!$B$68:$B$79</c:f>
              <c:numCache>
                <c:formatCode>#,##0.0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21</c:v>
                </c:pt>
                <c:pt idx="4">
                  <c:v>20</c:v>
                </c:pt>
                <c:pt idx="5">
                  <c:v>19</c:v>
                </c:pt>
                <c:pt idx="6">
                  <c:v>20</c:v>
                </c:pt>
                <c:pt idx="7">
                  <c:v>22</c:v>
                </c:pt>
                <c:pt idx="8">
                  <c:v>24</c:v>
                </c:pt>
                <c:pt idx="9">
                  <c:v>26</c:v>
                </c:pt>
                <c:pt idx="10">
                  <c:v>25</c:v>
                </c:pt>
                <c:pt idx="11">
                  <c:v>23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DCE8-4EFC-A4CC-CD4E3D8C85E8}"/>
            </c:ext>
          </c:extLst>
        </c:ser>
        <c:ser>
          <c:idx val="1"/>
          <c:order val="1"/>
          <c:tx>
            <c:v>Y-4</c:v>
          </c:tx>
          <c:spPr>
            <a:ln>
              <a:prstDash val="solid"/>
            </a:ln>
          </c:spPr>
          <c:marker>
            <c:symbol val="none"/>
          </c:marker>
          <c:cat>
            <c:strRef>
              <c:f>Pipeline!$A$68:$A$79</c:f>
              <c:strCache>
                <c:ptCount val="12"/>
                <c:pt idx="0">
                  <c:v>Jan</c:v>
                </c:pt>
                <c:pt idx="1">
                  <c:v>Fév</c:v>
                </c:pt>
                <c:pt idx="2">
                  <c:v>Mar</c:v>
                </c:pt>
                <c:pt idx="3">
                  <c:v>Avr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Aoû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Pipeline!$C$68:$C$79</c:f>
              <c:numCache>
                <c:formatCode>#,##0.0</c:formatCode>
                <c:ptCount val="12"/>
                <c:pt idx="0">
                  <c:v>28</c:v>
                </c:pt>
                <c:pt idx="1">
                  <c:v>29</c:v>
                </c:pt>
                <c:pt idx="2">
                  <c:v>31</c:v>
                </c:pt>
                <c:pt idx="3">
                  <c:v>29</c:v>
                </c:pt>
                <c:pt idx="4">
                  <c:v>28</c:v>
                </c:pt>
                <c:pt idx="5">
                  <c:v>27</c:v>
                </c:pt>
                <c:pt idx="6">
                  <c:v>28</c:v>
                </c:pt>
                <c:pt idx="7">
                  <c:v>31</c:v>
                </c:pt>
                <c:pt idx="8">
                  <c:v>34</c:v>
                </c:pt>
                <c:pt idx="9">
                  <c:v>36</c:v>
                </c:pt>
                <c:pt idx="10">
                  <c:v>35</c:v>
                </c:pt>
                <c:pt idx="11">
                  <c:v>32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DCE8-4EFC-A4CC-CD4E3D8C85E8}"/>
            </c:ext>
          </c:extLst>
        </c:ser>
        <c:ser>
          <c:idx val="2"/>
          <c:order val="2"/>
          <c:tx>
            <c:v>Y-3</c:v>
          </c:tx>
          <c:spPr>
            <a:ln>
              <a:prstDash val="solid"/>
            </a:ln>
          </c:spPr>
          <c:marker>
            <c:symbol val="none"/>
          </c:marker>
          <c:cat>
            <c:strRef>
              <c:f>Pipeline!$A$68:$A$79</c:f>
              <c:strCache>
                <c:ptCount val="12"/>
                <c:pt idx="0">
                  <c:v>Jan</c:v>
                </c:pt>
                <c:pt idx="1">
                  <c:v>Fév</c:v>
                </c:pt>
                <c:pt idx="2">
                  <c:v>Mar</c:v>
                </c:pt>
                <c:pt idx="3">
                  <c:v>Avr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Aoû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Pipeline!$D$68:$D$79</c:f>
              <c:numCache>
                <c:formatCode>#,##0.0</c:formatCode>
                <c:ptCount val="12"/>
                <c:pt idx="0">
                  <c:v>39</c:v>
                </c:pt>
                <c:pt idx="1">
                  <c:v>41</c:v>
                </c:pt>
                <c:pt idx="2">
                  <c:v>43</c:v>
                </c:pt>
                <c:pt idx="3">
                  <c:v>41</c:v>
                </c:pt>
                <c:pt idx="4">
                  <c:v>39</c:v>
                </c:pt>
                <c:pt idx="5">
                  <c:v>37</c:v>
                </c:pt>
                <c:pt idx="6">
                  <c:v>39</c:v>
                </c:pt>
                <c:pt idx="7">
                  <c:v>43</c:v>
                </c:pt>
                <c:pt idx="8">
                  <c:v>47</c:v>
                </c:pt>
                <c:pt idx="9">
                  <c:v>51</c:v>
                </c:pt>
                <c:pt idx="10">
                  <c:v>49</c:v>
                </c:pt>
                <c:pt idx="11">
                  <c:v>45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DCE8-4EFC-A4CC-CD4E3D8C85E8}"/>
            </c:ext>
          </c:extLst>
        </c:ser>
        <c:ser>
          <c:idx val="3"/>
          <c:order val="3"/>
          <c:tx>
            <c:v>Y-2</c:v>
          </c:tx>
          <c:spPr>
            <a:ln>
              <a:prstDash val="solid"/>
            </a:ln>
          </c:spPr>
          <c:marker>
            <c:symbol val="none"/>
          </c:marker>
          <c:cat>
            <c:strRef>
              <c:f>Pipeline!$A$68:$A$79</c:f>
              <c:strCache>
                <c:ptCount val="12"/>
                <c:pt idx="0">
                  <c:v>Jan</c:v>
                </c:pt>
                <c:pt idx="1">
                  <c:v>Fév</c:v>
                </c:pt>
                <c:pt idx="2">
                  <c:v>Mar</c:v>
                </c:pt>
                <c:pt idx="3">
                  <c:v>Avr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Aoû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Pipeline!$E$68:$E$79</c:f>
              <c:numCache>
                <c:formatCode>#,##0.0</c:formatCode>
                <c:ptCount val="12"/>
                <c:pt idx="0">
                  <c:v>55</c:v>
                </c:pt>
                <c:pt idx="1">
                  <c:v>58</c:v>
                </c:pt>
                <c:pt idx="2">
                  <c:v>60</c:v>
                </c:pt>
                <c:pt idx="3">
                  <c:v>58</c:v>
                </c:pt>
                <c:pt idx="4">
                  <c:v>55</c:v>
                </c:pt>
                <c:pt idx="5">
                  <c:v>52</c:v>
                </c:pt>
                <c:pt idx="6">
                  <c:v>55</c:v>
                </c:pt>
                <c:pt idx="7">
                  <c:v>60</c:v>
                </c:pt>
                <c:pt idx="8">
                  <c:v>66</c:v>
                </c:pt>
                <c:pt idx="9">
                  <c:v>71</c:v>
                </c:pt>
                <c:pt idx="10">
                  <c:v>69</c:v>
                </c:pt>
                <c:pt idx="11">
                  <c:v>63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DCE8-4EFC-A4CC-CD4E3D8C85E8}"/>
            </c:ext>
          </c:extLst>
        </c:ser>
        <c:ser>
          <c:idx val="4"/>
          <c:order val="4"/>
          <c:tx>
            <c:v>Y-1</c:v>
          </c:tx>
          <c:spPr>
            <a:ln>
              <a:prstDash val="solid"/>
            </a:ln>
          </c:spPr>
          <c:marker>
            <c:symbol val="none"/>
          </c:marker>
          <c:cat>
            <c:strRef>
              <c:f>Pipeline!$A$68:$A$79</c:f>
              <c:strCache>
                <c:ptCount val="12"/>
                <c:pt idx="0">
                  <c:v>Jan</c:v>
                </c:pt>
                <c:pt idx="1">
                  <c:v>Fév</c:v>
                </c:pt>
                <c:pt idx="2">
                  <c:v>Mar</c:v>
                </c:pt>
                <c:pt idx="3">
                  <c:v>Avr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Aoû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Pipeline!$F$68:$F$79</c:f>
              <c:numCache>
                <c:formatCode>#,##0.0</c:formatCode>
                <c:ptCount val="12"/>
                <c:pt idx="0">
                  <c:v>77</c:v>
                </c:pt>
                <c:pt idx="1">
                  <c:v>81</c:v>
                </c:pt>
                <c:pt idx="2">
                  <c:v>85</c:v>
                </c:pt>
                <c:pt idx="3">
                  <c:v>81</c:v>
                </c:pt>
                <c:pt idx="4">
                  <c:v>77</c:v>
                </c:pt>
                <c:pt idx="5">
                  <c:v>73</c:v>
                </c:pt>
                <c:pt idx="6">
                  <c:v>77</c:v>
                </c:pt>
                <c:pt idx="7">
                  <c:v>85</c:v>
                </c:pt>
                <c:pt idx="8">
                  <c:v>92</c:v>
                </c:pt>
                <c:pt idx="9">
                  <c:v>100</c:v>
                </c:pt>
                <c:pt idx="10">
                  <c:v>96</c:v>
                </c:pt>
                <c:pt idx="11">
                  <c:v>88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DCE8-4EFC-A4CC-CD4E3D8C85E8}"/>
            </c:ext>
          </c:extLst>
        </c:ser>
        <c:ser>
          <c:idx val="5"/>
          <c:order val="5"/>
          <c:tx>
            <c:v>Prévision Y (Pente)</c:v>
          </c:tx>
          <c:spPr>
            <a:ln>
              <a:prstDash val="solid"/>
            </a:ln>
          </c:spPr>
          <c:marker>
            <c:symbol val="none"/>
          </c:marker>
          <c:cat>
            <c:strRef>
              <c:f>Pipeline!$A$68:$A$79</c:f>
              <c:strCache>
                <c:ptCount val="12"/>
                <c:pt idx="0">
                  <c:v>Jan</c:v>
                </c:pt>
                <c:pt idx="1">
                  <c:v>Fév</c:v>
                </c:pt>
                <c:pt idx="2">
                  <c:v>Mar</c:v>
                </c:pt>
                <c:pt idx="3">
                  <c:v>Avr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Aoû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Pipeline!$U$68:$U$79</c:f>
              <c:numCache>
                <c:formatCode>#,##0.0</c:formatCode>
                <c:ptCount val="12"/>
                <c:pt idx="0">
                  <c:v>107.8</c:v>
                </c:pt>
                <c:pt idx="1">
                  <c:v>113.12068965517241</c:v>
                </c:pt>
                <c:pt idx="2">
                  <c:v>120.41666666666667</c:v>
                </c:pt>
                <c:pt idx="3">
                  <c:v>113.12068965517241</c:v>
                </c:pt>
                <c:pt idx="4">
                  <c:v>107.8</c:v>
                </c:pt>
                <c:pt idx="5">
                  <c:v>102.48076923076923</c:v>
                </c:pt>
                <c:pt idx="6">
                  <c:v>107.8</c:v>
                </c:pt>
                <c:pt idx="7">
                  <c:v>120.41666666666667</c:v>
                </c:pt>
                <c:pt idx="8">
                  <c:v>128.24242424242425</c:v>
                </c:pt>
                <c:pt idx="9">
                  <c:v>140.8450704225352</c:v>
                </c:pt>
                <c:pt idx="10">
                  <c:v>133.56521739130434</c:v>
                </c:pt>
                <c:pt idx="11">
                  <c:v>122.92063492063491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DCE8-4EFC-A4CC-CD4E3D8C85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#,##0.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Produit F — historique 5Y + prévision Y (Pente, croissance pondérée)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Y-5</c:v>
          </c:tx>
          <c:spPr>
            <a:ln>
              <a:prstDash val="solid"/>
            </a:ln>
          </c:spPr>
          <c:marker>
            <c:symbol val="none"/>
          </c:marker>
          <c:cat>
            <c:strRef>
              <c:f>Pipeline!$A$83:$A$94</c:f>
              <c:strCache>
                <c:ptCount val="12"/>
                <c:pt idx="0">
                  <c:v>Jan</c:v>
                </c:pt>
                <c:pt idx="1">
                  <c:v>Fév</c:v>
                </c:pt>
                <c:pt idx="2">
                  <c:v>Mar</c:v>
                </c:pt>
                <c:pt idx="3">
                  <c:v>Avr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Aoû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Pipeline!$B$83:$B$94</c:f>
              <c:numCache>
                <c:formatCode>#,##0.0</c:formatCode>
                <c:ptCount val="12"/>
                <c:pt idx="0">
                  <c:v>97</c:v>
                </c:pt>
                <c:pt idx="1">
                  <c:v>99</c:v>
                </c:pt>
                <c:pt idx="2">
                  <c:v>101</c:v>
                </c:pt>
                <c:pt idx="3">
                  <c:v>103</c:v>
                </c:pt>
                <c:pt idx="4">
                  <c:v>100</c:v>
                </c:pt>
                <c:pt idx="5">
                  <c:v>98</c:v>
                </c:pt>
                <c:pt idx="6">
                  <c:v>102</c:v>
                </c:pt>
                <c:pt idx="7">
                  <c:v>104</c:v>
                </c:pt>
                <c:pt idx="8">
                  <c:v>99</c:v>
                </c:pt>
                <c:pt idx="9">
                  <c:v>101</c:v>
                </c:pt>
                <c:pt idx="10">
                  <c:v>98</c:v>
                </c:pt>
                <c:pt idx="11">
                  <c:v>100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8AEF-447B-931C-2FAC1329D5E8}"/>
            </c:ext>
          </c:extLst>
        </c:ser>
        <c:ser>
          <c:idx val="1"/>
          <c:order val="1"/>
          <c:tx>
            <c:v>Y-4</c:v>
          </c:tx>
          <c:spPr>
            <a:ln>
              <a:prstDash val="solid"/>
            </a:ln>
          </c:spPr>
          <c:marker>
            <c:symbol val="none"/>
          </c:marker>
          <c:cat>
            <c:strRef>
              <c:f>Pipeline!$A$83:$A$94</c:f>
              <c:strCache>
                <c:ptCount val="12"/>
                <c:pt idx="0">
                  <c:v>Jan</c:v>
                </c:pt>
                <c:pt idx="1">
                  <c:v>Fév</c:v>
                </c:pt>
                <c:pt idx="2">
                  <c:v>Mar</c:v>
                </c:pt>
                <c:pt idx="3">
                  <c:v>Avr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Aoû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Pipeline!$C$83:$C$94</c:f>
              <c:numCache>
                <c:formatCode>#,##0.0</c:formatCode>
                <c:ptCount val="12"/>
                <c:pt idx="0">
                  <c:v>112</c:v>
                </c:pt>
                <c:pt idx="1">
                  <c:v>114</c:v>
                </c:pt>
                <c:pt idx="2">
                  <c:v>116</c:v>
                </c:pt>
                <c:pt idx="3">
                  <c:v>118</c:v>
                </c:pt>
                <c:pt idx="4">
                  <c:v>115</c:v>
                </c:pt>
                <c:pt idx="5">
                  <c:v>113</c:v>
                </c:pt>
                <c:pt idx="6">
                  <c:v>117</c:v>
                </c:pt>
                <c:pt idx="7">
                  <c:v>120</c:v>
                </c:pt>
                <c:pt idx="8">
                  <c:v>114</c:v>
                </c:pt>
                <c:pt idx="9">
                  <c:v>116</c:v>
                </c:pt>
                <c:pt idx="10">
                  <c:v>113</c:v>
                </c:pt>
                <c:pt idx="11">
                  <c:v>115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8AEF-447B-931C-2FAC1329D5E8}"/>
            </c:ext>
          </c:extLst>
        </c:ser>
        <c:ser>
          <c:idx val="2"/>
          <c:order val="2"/>
          <c:tx>
            <c:v>Y-3</c:v>
          </c:tx>
          <c:spPr>
            <a:ln>
              <a:prstDash val="solid"/>
            </a:ln>
          </c:spPr>
          <c:marker>
            <c:symbol val="none"/>
          </c:marker>
          <c:cat>
            <c:strRef>
              <c:f>Pipeline!$A$83:$A$94</c:f>
              <c:strCache>
                <c:ptCount val="12"/>
                <c:pt idx="0">
                  <c:v>Jan</c:v>
                </c:pt>
                <c:pt idx="1">
                  <c:v>Fév</c:v>
                </c:pt>
                <c:pt idx="2">
                  <c:v>Mar</c:v>
                </c:pt>
                <c:pt idx="3">
                  <c:v>Avr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Aoû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Pipeline!$D$83:$D$94</c:f>
              <c:numCache>
                <c:formatCode>#,##0.0</c:formatCode>
                <c:ptCount val="12"/>
                <c:pt idx="0">
                  <c:v>129</c:v>
                </c:pt>
                <c:pt idx="1">
                  <c:v>131</c:v>
                </c:pt>
                <c:pt idx="2">
                  <c:v>133</c:v>
                </c:pt>
                <c:pt idx="3">
                  <c:v>136</c:v>
                </c:pt>
                <c:pt idx="4">
                  <c:v>132</c:v>
                </c:pt>
                <c:pt idx="5">
                  <c:v>130</c:v>
                </c:pt>
                <c:pt idx="6">
                  <c:v>135</c:v>
                </c:pt>
                <c:pt idx="7">
                  <c:v>138</c:v>
                </c:pt>
                <c:pt idx="8">
                  <c:v>131</c:v>
                </c:pt>
                <c:pt idx="9">
                  <c:v>133</c:v>
                </c:pt>
                <c:pt idx="10">
                  <c:v>130</c:v>
                </c:pt>
                <c:pt idx="11">
                  <c:v>132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8AEF-447B-931C-2FAC1329D5E8}"/>
            </c:ext>
          </c:extLst>
        </c:ser>
        <c:ser>
          <c:idx val="3"/>
          <c:order val="3"/>
          <c:tx>
            <c:v>Y-2</c:v>
          </c:tx>
          <c:spPr>
            <a:ln>
              <a:prstDash val="solid"/>
            </a:ln>
          </c:spPr>
          <c:marker>
            <c:symbol val="none"/>
          </c:marker>
          <c:cat>
            <c:strRef>
              <c:f>Pipeline!$A$83:$A$94</c:f>
              <c:strCache>
                <c:ptCount val="12"/>
                <c:pt idx="0">
                  <c:v>Jan</c:v>
                </c:pt>
                <c:pt idx="1">
                  <c:v>Fév</c:v>
                </c:pt>
                <c:pt idx="2">
                  <c:v>Mar</c:v>
                </c:pt>
                <c:pt idx="3">
                  <c:v>Avr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Aoû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Pipeline!$E$83:$E$94</c:f>
              <c:numCache>
                <c:formatCode>#,##0.0</c:formatCode>
                <c:ptCount val="12"/>
                <c:pt idx="0">
                  <c:v>130</c:v>
                </c:pt>
                <c:pt idx="1">
                  <c:v>132</c:v>
                </c:pt>
                <c:pt idx="2">
                  <c:v>134</c:v>
                </c:pt>
                <c:pt idx="3">
                  <c:v>137</c:v>
                </c:pt>
                <c:pt idx="4">
                  <c:v>133</c:v>
                </c:pt>
                <c:pt idx="5">
                  <c:v>131</c:v>
                </c:pt>
                <c:pt idx="6">
                  <c:v>136</c:v>
                </c:pt>
                <c:pt idx="7">
                  <c:v>139</c:v>
                </c:pt>
                <c:pt idx="8">
                  <c:v>132</c:v>
                </c:pt>
                <c:pt idx="9">
                  <c:v>134</c:v>
                </c:pt>
                <c:pt idx="10">
                  <c:v>131</c:v>
                </c:pt>
                <c:pt idx="11">
                  <c:v>133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8AEF-447B-931C-2FAC1329D5E8}"/>
            </c:ext>
          </c:extLst>
        </c:ser>
        <c:ser>
          <c:idx val="4"/>
          <c:order val="4"/>
          <c:tx>
            <c:v>Y-1</c:v>
          </c:tx>
          <c:spPr>
            <a:ln>
              <a:prstDash val="solid"/>
            </a:ln>
          </c:spPr>
          <c:marker>
            <c:symbol val="none"/>
          </c:marker>
          <c:cat>
            <c:strRef>
              <c:f>Pipeline!$A$83:$A$94</c:f>
              <c:strCache>
                <c:ptCount val="12"/>
                <c:pt idx="0">
                  <c:v>Jan</c:v>
                </c:pt>
                <c:pt idx="1">
                  <c:v>Fév</c:v>
                </c:pt>
                <c:pt idx="2">
                  <c:v>Mar</c:v>
                </c:pt>
                <c:pt idx="3">
                  <c:v>Avr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Aoû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Pipeline!$F$83:$F$94</c:f>
              <c:numCache>
                <c:formatCode>#,##0.0</c:formatCode>
                <c:ptCount val="12"/>
                <c:pt idx="0">
                  <c:v>131</c:v>
                </c:pt>
                <c:pt idx="1">
                  <c:v>133</c:v>
                </c:pt>
                <c:pt idx="2">
                  <c:v>135</c:v>
                </c:pt>
                <c:pt idx="3">
                  <c:v>138</c:v>
                </c:pt>
                <c:pt idx="4">
                  <c:v>134</c:v>
                </c:pt>
                <c:pt idx="5">
                  <c:v>132</c:v>
                </c:pt>
                <c:pt idx="6">
                  <c:v>137</c:v>
                </c:pt>
                <c:pt idx="7">
                  <c:v>140</c:v>
                </c:pt>
                <c:pt idx="8">
                  <c:v>133</c:v>
                </c:pt>
                <c:pt idx="9">
                  <c:v>135</c:v>
                </c:pt>
                <c:pt idx="10">
                  <c:v>132</c:v>
                </c:pt>
                <c:pt idx="11">
                  <c:v>134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8AEF-447B-931C-2FAC1329D5E8}"/>
            </c:ext>
          </c:extLst>
        </c:ser>
        <c:ser>
          <c:idx val="5"/>
          <c:order val="5"/>
          <c:tx>
            <c:v>Prévision Y (Pente)</c:v>
          </c:tx>
          <c:spPr>
            <a:ln>
              <a:prstDash val="solid"/>
            </a:ln>
          </c:spPr>
          <c:marker>
            <c:symbol val="none"/>
          </c:marker>
          <c:cat>
            <c:strRef>
              <c:f>Pipeline!$A$83:$A$94</c:f>
              <c:strCache>
                <c:ptCount val="12"/>
                <c:pt idx="0">
                  <c:v>Jan</c:v>
                </c:pt>
                <c:pt idx="1">
                  <c:v>Fév</c:v>
                </c:pt>
                <c:pt idx="2">
                  <c:v>Mar</c:v>
                </c:pt>
                <c:pt idx="3">
                  <c:v>Avr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Aoû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Pipeline!$U$83:$U$94</c:f>
              <c:numCache>
                <c:formatCode>#,##0.0</c:formatCode>
                <c:ptCount val="12"/>
                <c:pt idx="0">
                  <c:v>132.00769230769231</c:v>
                </c:pt>
                <c:pt idx="1">
                  <c:v>134.00757575757575</c:v>
                </c:pt>
                <c:pt idx="2">
                  <c:v>136.00746268656715</c:v>
                </c:pt>
                <c:pt idx="3">
                  <c:v>139.00729927007302</c:v>
                </c:pt>
                <c:pt idx="4">
                  <c:v>135.00751879699249</c:v>
                </c:pt>
                <c:pt idx="5">
                  <c:v>133.00763358778624</c:v>
                </c:pt>
                <c:pt idx="6">
                  <c:v>138.00735294117646</c:v>
                </c:pt>
                <c:pt idx="7">
                  <c:v>141.00719424460431</c:v>
                </c:pt>
                <c:pt idx="8">
                  <c:v>134.00757575757575</c:v>
                </c:pt>
                <c:pt idx="9">
                  <c:v>136.00746268656715</c:v>
                </c:pt>
                <c:pt idx="10">
                  <c:v>133.00763358778624</c:v>
                </c:pt>
                <c:pt idx="11">
                  <c:v>135.00751879699249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8AEF-447B-931C-2FAC1329D5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#,##0.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Produit G — historique 5Y + prévision Y (Pente, croissance pondérée)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Y-5</c:v>
          </c:tx>
          <c:spPr>
            <a:ln>
              <a:prstDash val="solid"/>
            </a:ln>
          </c:spPr>
          <c:marker>
            <c:symbol val="none"/>
          </c:marker>
          <c:cat>
            <c:strRef>
              <c:f>Pipeline!$A$98:$A$109</c:f>
              <c:strCache>
                <c:ptCount val="12"/>
                <c:pt idx="0">
                  <c:v>Jan</c:v>
                </c:pt>
                <c:pt idx="1">
                  <c:v>Fév</c:v>
                </c:pt>
                <c:pt idx="2">
                  <c:v>Mar</c:v>
                </c:pt>
                <c:pt idx="3">
                  <c:v>Avr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Aoû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Pipeline!$B$98:$B$109</c:f>
              <c:numCache>
                <c:formatCode>#,##0.0</c:formatCode>
                <c:ptCount val="12"/>
                <c:pt idx="0">
                  <c:v>140</c:v>
                </c:pt>
                <c:pt idx="1">
                  <c:v>143</c:v>
                </c:pt>
                <c:pt idx="2">
                  <c:v>146</c:v>
                </c:pt>
                <c:pt idx="3">
                  <c:v>142</c:v>
                </c:pt>
                <c:pt idx="4">
                  <c:v>139</c:v>
                </c:pt>
                <c:pt idx="5">
                  <c:v>135</c:v>
                </c:pt>
                <c:pt idx="6">
                  <c:v>138</c:v>
                </c:pt>
                <c:pt idx="7">
                  <c:v>145</c:v>
                </c:pt>
                <c:pt idx="8">
                  <c:v>152</c:v>
                </c:pt>
                <c:pt idx="9">
                  <c:v>158</c:v>
                </c:pt>
                <c:pt idx="10">
                  <c:v>154</c:v>
                </c:pt>
                <c:pt idx="11">
                  <c:v>148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3857-430E-8E6B-FF32671F58DA}"/>
            </c:ext>
          </c:extLst>
        </c:ser>
        <c:ser>
          <c:idx val="1"/>
          <c:order val="1"/>
          <c:tx>
            <c:v>Y-4</c:v>
          </c:tx>
          <c:spPr>
            <a:ln>
              <a:prstDash val="solid"/>
            </a:ln>
          </c:spPr>
          <c:marker>
            <c:symbol val="none"/>
          </c:marker>
          <c:cat>
            <c:strRef>
              <c:f>Pipeline!$A$98:$A$109</c:f>
              <c:strCache>
                <c:ptCount val="12"/>
                <c:pt idx="0">
                  <c:v>Jan</c:v>
                </c:pt>
                <c:pt idx="1">
                  <c:v>Fév</c:v>
                </c:pt>
                <c:pt idx="2">
                  <c:v>Mar</c:v>
                </c:pt>
                <c:pt idx="3">
                  <c:v>Avr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Aoû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Pipeline!$C$98:$C$109</c:f>
              <c:numCache>
                <c:formatCode>#,##0.0</c:formatCode>
                <c:ptCount val="12"/>
                <c:pt idx="0">
                  <c:v>129</c:v>
                </c:pt>
                <c:pt idx="1">
                  <c:v>132</c:v>
                </c:pt>
                <c:pt idx="2">
                  <c:v>134</c:v>
                </c:pt>
                <c:pt idx="3">
                  <c:v>131</c:v>
                </c:pt>
                <c:pt idx="4">
                  <c:v>128</c:v>
                </c:pt>
                <c:pt idx="5">
                  <c:v>124</c:v>
                </c:pt>
                <c:pt idx="6">
                  <c:v>127</c:v>
                </c:pt>
                <c:pt idx="7">
                  <c:v>133</c:v>
                </c:pt>
                <c:pt idx="8">
                  <c:v>140</c:v>
                </c:pt>
                <c:pt idx="9">
                  <c:v>145</c:v>
                </c:pt>
                <c:pt idx="10">
                  <c:v>142</c:v>
                </c:pt>
                <c:pt idx="11">
                  <c:v>136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3857-430E-8E6B-FF32671F58DA}"/>
            </c:ext>
          </c:extLst>
        </c:ser>
        <c:ser>
          <c:idx val="2"/>
          <c:order val="2"/>
          <c:tx>
            <c:v>Y-3</c:v>
          </c:tx>
          <c:spPr>
            <a:ln>
              <a:prstDash val="solid"/>
            </a:ln>
          </c:spPr>
          <c:marker>
            <c:symbol val="none"/>
          </c:marker>
          <c:cat>
            <c:strRef>
              <c:f>Pipeline!$A$98:$A$109</c:f>
              <c:strCache>
                <c:ptCount val="12"/>
                <c:pt idx="0">
                  <c:v>Jan</c:v>
                </c:pt>
                <c:pt idx="1">
                  <c:v>Fév</c:v>
                </c:pt>
                <c:pt idx="2">
                  <c:v>Mar</c:v>
                </c:pt>
                <c:pt idx="3">
                  <c:v>Avr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Aoû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Pipeline!$D$98:$D$109</c:f>
              <c:numCache>
                <c:formatCode>#,##0.0</c:formatCode>
                <c:ptCount val="12"/>
                <c:pt idx="0">
                  <c:v>119</c:v>
                </c:pt>
                <c:pt idx="1">
                  <c:v>121</c:v>
                </c:pt>
                <c:pt idx="2">
                  <c:v>123</c:v>
                </c:pt>
                <c:pt idx="3">
                  <c:v>121</c:v>
                </c:pt>
                <c:pt idx="4">
                  <c:v>118</c:v>
                </c:pt>
                <c:pt idx="5">
                  <c:v>114</c:v>
                </c:pt>
                <c:pt idx="6">
                  <c:v>117</c:v>
                </c:pt>
                <c:pt idx="7">
                  <c:v>122</c:v>
                </c:pt>
                <c:pt idx="8">
                  <c:v>129</c:v>
                </c:pt>
                <c:pt idx="9">
                  <c:v>133</c:v>
                </c:pt>
                <c:pt idx="10">
                  <c:v>131</c:v>
                </c:pt>
                <c:pt idx="11">
                  <c:v>125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3857-430E-8E6B-FF32671F58DA}"/>
            </c:ext>
          </c:extLst>
        </c:ser>
        <c:ser>
          <c:idx val="3"/>
          <c:order val="3"/>
          <c:tx>
            <c:v>Y-2</c:v>
          </c:tx>
          <c:spPr>
            <a:ln>
              <a:prstDash val="solid"/>
            </a:ln>
          </c:spPr>
          <c:marker>
            <c:symbol val="none"/>
          </c:marker>
          <c:cat>
            <c:strRef>
              <c:f>Pipeline!$A$98:$A$109</c:f>
              <c:strCache>
                <c:ptCount val="12"/>
                <c:pt idx="0">
                  <c:v>Jan</c:v>
                </c:pt>
                <c:pt idx="1">
                  <c:v>Fév</c:v>
                </c:pt>
                <c:pt idx="2">
                  <c:v>Mar</c:v>
                </c:pt>
                <c:pt idx="3">
                  <c:v>Avr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Aoû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Pipeline!$E$98:$E$109</c:f>
              <c:numCache>
                <c:formatCode>#,##0.0</c:formatCode>
                <c:ptCount val="12"/>
                <c:pt idx="0">
                  <c:v>109</c:v>
                </c:pt>
                <c:pt idx="1">
                  <c:v>111</c:v>
                </c:pt>
                <c:pt idx="2">
                  <c:v>113</c:v>
                </c:pt>
                <c:pt idx="3">
                  <c:v>111</c:v>
                </c:pt>
                <c:pt idx="4">
                  <c:v>109</c:v>
                </c:pt>
                <c:pt idx="5">
                  <c:v>105</c:v>
                </c:pt>
                <c:pt idx="6">
                  <c:v>108</c:v>
                </c:pt>
                <c:pt idx="7">
                  <c:v>112</c:v>
                </c:pt>
                <c:pt idx="8">
                  <c:v>119</c:v>
                </c:pt>
                <c:pt idx="9">
                  <c:v>122</c:v>
                </c:pt>
                <c:pt idx="10">
                  <c:v>121</c:v>
                </c:pt>
                <c:pt idx="11">
                  <c:v>115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3857-430E-8E6B-FF32671F58DA}"/>
            </c:ext>
          </c:extLst>
        </c:ser>
        <c:ser>
          <c:idx val="4"/>
          <c:order val="4"/>
          <c:tx>
            <c:v>Y-1</c:v>
          </c:tx>
          <c:spPr>
            <a:ln>
              <a:prstDash val="solid"/>
            </a:ln>
          </c:spPr>
          <c:marker>
            <c:symbol val="none"/>
          </c:marker>
          <c:cat>
            <c:strRef>
              <c:f>Pipeline!$A$98:$A$109</c:f>
              <c:strCache>
                <c:ptCount val="12"/>
                <c:pt idx="0">
                  <c:v>Jan</c:v>
                </c:pt>
                <c:pt idx="1">
                  <c:v>Fév</c:v>
                </c:pt>
                <c:pt idx="2">
                  <c:v>Mar</c:v>
                </c:pt>
                <c:pt idx="3">
                  <c:v>Avr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Aoû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Pipeline!$F$98:$F$109</c:f>
              <c:numCache>
                <c:formatCode>#,##0.0</c:formatCode>
                <c:ptCount val="12"/>
                <c:pt idx="0">
                  <c:v>100</c:v>
                </c:pt>
                <c:pt idx="1">
                  <c:v>102</c:v>
                </c:pt>
                <c:pt idx="2">
                  <c:v>104</c:v>
                </c:pt>
                <c:pt idx="3">
                  <c:v>102</c:v>
                </c:pt>
                <c:pt idx="4">
                  <c:v>100</c:v>
                </c:pt>
                <c:pt idx="5">
                  <c:v>97</c:v>
                </c:pt>
                <c:pt idx="6">
                  <c:v>99</c:v>
                </c:pt>
                <c:pt idx="7">
                  <c:v>103</c:v>
                </c:pt>
                <c:pt idx="8">
                  <c:v>109</c:v>
                </c:pt>
                <c:pt idx="9">
                  <c:v>112</c:v>
                </c:pt>
                <c:pt idx="10">
                  <c:v>111</c:v>
                </c:pt>
                <c:pt idx="11">
                  <c:v>106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3857-430E-8E6B-FF32671F58DA}"/>
            </c:ext>
          </c:extLst>
        </c:ser>
        <c:ser>
          <c:idx val="5"/>
          <c:order val="5"/>
          <c:tx>
            <c:v>Prévision Y (Pente)</c:v>
          </c:tx>
          <c:spPr>
            <a:ln>
              <a:prstDash val="solid"/>
            </a:ln>
          </c:spPr>
          <c:marker>
            <c:symbol val="none"/>
          </c:marker>
          <c:cat>
            <c:strRef>
              <c:f>Pipeline!$A$98:$A$109</c:f>
              <c:strCache>
                <c:ptCount val="12"/>
                <c:pt idx="0">
                  <c:v>Jan</c:v>
                </c:pt>
                <c:pt idx="1">
                  <c:v>Fév</c:v>
                </c:pt>
                <c:pt idx="2">
                  <c:v>Mar</c:v>
                </c:pt>
                <c:pt idx="3">
                  <c:v>Avr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Aoû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Pipeline!$U$98:$U$109</c:f>
              <c:numCache>
                <c:formatCode>#,##0.0</c:formatCode>
                <c:ptCount val="12"/>
                <c:pt idx="0">
                  <c:v>91.743119266055047</c:v>
                </c:pt>
                <c:pt idx="1">
                  <c:v>93.72972972972974</c:v>
                </c:pt>
                <c:pt idx="2">
                  <c:v>95.716814159292028</c:v>
                </c:pt>
                <c:pt idx="3">
                  <c:v>93.72972972972974</c:v>
                </c:pt>
                <c:pt idx="4">
                  <c:v>91.743119266055047</c:v>
                </c:pt>
                <c:pt idx="5">
                  <c:v>89.609523809523807</c:v>
                </c:pt>
                <c:pt idx="6">
                  <c:v>90.75</c:v>
                </c:pt>
                <c:pt idx="7">
                  <c:v>94.723214285714278</c:v>
                </c:pt>
                <c:pt idx="8">
                  <c:v>99.840336134453779</c:v>
                </c:pt>
                <c:pt idx="9">
                  <c:v>102.81967213114754</c:v>
                </c:pt>
                <c:pt idx="10">
                  <c:v>101.82644628099175</c:v>
                </c:pt>
                <c:pt idx="11">
                  <c:v>97.704347826086959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3857-430E-8E6B-FF32671F58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#,##0.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Produit A — Booking / Backlog / Billing (36 mois, données fictives)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Booking</c:v>
          </c:tx>
          <c:spPr>
            <a:ln>
              <a:prstDash val="solid"/>
            </a:ln>
          </c:spPr>
          <c:marker>
            <c:symbol val="none"/>
          </c:marker>
          <c:cat>
            <c:strRef>
              <c:f>'Signaux de demande'!$A$8:$A$43</c:f>
              <c:strCache>
                <c:ptCount val="36"/>
                <c:pt idx="0">
                  <c:v>Y-3 Jan</c:v>
                </c:pt>
                <c:pt idx="1">
                  <c:v>Y-3 Fév</c:v>
                </c:pt>
                <c:pt idx="2">
                  <c:v>Y-3 Mar</c:v>
                </c:pt>
                <c:pt idx="3">
                  <c:v>Y-3 Avr</c:v>
                </c:pt>
                <c:pt idx="4">
                  <c:v>Y-3 Mai</c:v>
                </c:pt>
                <c:pt idx="5">
                  <c:v>Y-3 Jun</c:v>
                </c:pt>
                <c:pt idx="6">
                  <c:v>Y-3 Jul</c:v>
                </c:pt>
                <c:pt idx="7">
                  <c:v>Y-3 Aoû</c:v>
                </c:pt>
                <c:pt idx="8">
                  <c:v>Y-3 Sep</c:v>
                </c:pt>
                <c:pt idx="9">
                  <c:v>Y-3 Oct</c:v>
                </c:pt>
                <c:pt idx="10">
                  <c:v>Y-3 Nov</c:v>
                </c:pt>
                <c:pt idx="11">
                  <c:v>Y-3 Déc</c:v>
                </c:pt>
                <c:pt idx="12">
                  <c:v>Y-2 Jan</c:v>
                </c:pt>
                <c:pt idx="13">
                  <c:v>Y-2 Fév</c:v>
                </c:pt>
                <c:pt idx="14">
                  <c:v>Y-2 Mar</c:v>
                </c:pt>
                <c:pt idx="15">
                  <c:v>Y-2 Avr</c:v>
                </c:pt>
                <c:pt idx="16">
                  <c:v>Y-2 Mai</c:v>
                </c:pt>
                <c:pt idx="17">
                  <c:v>Y-2 Jun</c:v>
                </c:pt>
                <c:pt idx="18">
                  <c:v>Y-2 Jul</c:v>
                </c:pt>
                <c:pt idx="19">
                  <c:v>Y-2 Aoû</c:v>
                </c:pt>
                <c:pt idx="20">
                  <c:v>Y-2 Sep</c:v>
                </c:pt>
                <c:pt idx="21">
                  <c:v>Y-2 Oct</c:v>
                </c:pt>
                <c:pt idx="22">
                  <c:v>Y-2 Nov</c:v>
                </c:pt>
                <c:pt idx="23">
                  <c:v>Y-2 Déc</c:v>
                </c:pt>
                <c:pt idx="24">
                  <c:v>Y-1 Jan</c:v>
                </c:pt>
                <c:pt idx="25">
                  <c:v>Y-1 Fév</c:v>
                </c:pt>
                <c:pt idx="26">
                  <c:v>Y-1 Mar</c:v>
                </c:pt>
                <c:pt idx="27">
                  <c:v>Y-1 Avr</c:v>
                </c:pt>
                <c:pt idx="28">
                  <c:v>Y-1 Mai</c:v>
                </c:pt>
                <c:pt idx="29">
                  <c:v>Y-1 Jun</c:v>
                </c:pt>
                <c:pt idx="30">
                  <c:v>Y-1 Jul</c:v>
                </c:pt>
                <c:pt idx="31">
                  <c:v>Y-1 Aoû</c:v>
                </c:pt>
                <c:pt idx="32">
                  <c:v>Y-1 Sep</c:v>
                </c:pt>
                <c:pt idx="33">
                  <c:v>Y-1 Oct</c:v>
                </c:pt>
                <c:pt idx="34">
                  <c:v>Y-1 Nov</c:v>
                </c:pt>
                <c:pt idx="35">
                  <c:v>Y-1 Déc</c:v>
                </c:pt>
              </c:strCache>
            </c:strRef>
          </c:cat>
          <c:val>
            <c:numRef>
              <c:f>'Signaux de demande'!$B$8:$B$43</c:f>
              <c:numCache>
                <c:formatCode>#,##0.0</c:formatCode>
                <c:ptCount val="36"/>
                <c:pt idx="0">
                  <c:v>1000</c:v>
                </c:pt>
                <c:pt idx="1">
                  <c:v>1000</c:v>
                </c:pt>
                <c:pt idx="2">
                  <c:v>1000</c:v>
                </c:pt>
                <c:pt idx="3">
                  <c:v>1000</c:v>
                </c:pt>
                <c:pt idx="4">
                  <c:v>1000</c:v>
                </c:pt>
                <c:pt idx="5">
                  <c:v>1000</c:v>
                </c:pt>
                <c:pt idx="6">
                  <c:v>1000</c:v>
                </c:pt>
                <c:pt idx="7">
                  <c:v>1000</c:v>
                </c:pt>
                <c:pt idx="8">
                  <c:v>1000</c:v>
                </c:pt>
                <c:pt idx="9">
                  <c:v>1000</c:v>
                </c:pt>
                <c:pt idx="10">
                  <c:v>1000</c:v>
                </c:pt>
                <c:pt idx="11">
                  <c:v>1000</c:v>
                </c:pt>
                <c:pt idx="12">
                  <c:v>1038.0999999999999</c:v>
                </c:pt>
                <c:pt idx="13">
                  <c:v>1038.0999999999999</c:v>
                </c:pt>
                <c:pt idx="14">
                  <c:v>1038.0999999999999</c:v>
                </c:pt>
                <c:pt idx="15">
                  <c:v>1038.0999999999999</c:v>
                </c:pt>
                <c:pt idx="16">
                  <c:v>1038.0999999999999</c:v>
                </c:pt>
                <c:pt idx="17">
                  <c:v>1038.0999999999999</c:v>
                </c:pt>
                <c:pt idx="18">
                  <c:v>1038.0999999999999</c:v>
                </c:pt>
                <c:pt idx="19">
                  <c:v>1038.0999999999999</c:v>
                </c:pt>
                <c:pt idx="20">
                  <c:v>1038.0999999999999</c:v>
                </c:pt>
                <c:pt idx="21">
                  <c:v>1038.0999999999999</c:v>
                </c:pt>
                <c:pt idx="22">
                  <c:v>1038.0999999999999</c:v>
                </c:pt>
                <c:pt idx="23">
                  <c:v>1038.0999999999999</c:v>
                </c:pt>
                <c:pt idx="24">
                  <c:v>1079.2</c:v>
                </c:pt>
                <c:pt idx="25">
                  <c:v>1079.2</c:v>
                </c:pt>
                <c:pt idx="26">
                  <c:v>1079.2</c:v>
                </c:pt>
                <c:pt idx="27">
                  <c:v>1079.2</c:v>
                </c:pt>
                <c:pt idx="28">
                  <c:v>1079.2</c:v>
                </c:pt>
                <c:pt idx="29">
                  <c:v>1079.2</c:v>
                </c:pt>
                <c:pt idx="30">
                  <c:v>1079.2</c:v>
                </c:pt>
                <c:pt idx="31">
                  <c:v>1079.2</c:v>
                </c:pt>
                <c:pt idx="32">
                  <c:v>1079.2</c:v>
                </c:pt>
                <c:pt idx="33">
                  <c:v>1079.2</c:v>
                </c:pt>
                <c:pt idx="34">
                  <c:v>1079.2</c:v>
                </c:pt>
                <c:pt idx="35">
                  <c:v>1079.2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61B4-4AD7-AE40-CB0078A775BB}"/>
            </c:ext>
          </c:extLst>
        </c:ser>
        <c:ser>
          <c:idx val="1"/>
          <c:order val="1"/>
          <c:tx>
            <c:v>Backlog</c:v>
          </c:tx>
          <c:spPr>
            <a:ln>
              <a:prstDash val="solid"/>
            </a:ln>
          </c:spPr>
          <c:marker>
            <c:symbol val="none"/>
          </c:marker>
          <c:cat>
            <c:strRef>
              <c:f>'Signaux de demande'!$A$8:$A$43</c:f>
              <c:strCache>
                <c:ptCount val="36"/>
                <c:pt idx="0">
                  <c:v>Y-3 Jan</c:v>
                </c:pt>
                <c:pt idx="1">
                  <c:v>Y-3 Fév</c:v>
                </c:pt>
                <c:pt idx="2">
                  <c:v>Y-3 Mar</c:v>
                </c:pt>
                <c:pt idx="3">
                  <c:v>Y-3 Avr</c:v>
                </c:pt>
                <c:pt idx="4">
                  <c:v>Y-3 Mai</c:v>
                </c:pt>
                <c:pt idx="5">
                  <c:v>Y-3 Jun</c:v>
                </c:pt>
                <c:pt idx="6">
                  <c:v>Y-3 Jul</c:v>
                </c:pt>
                <c:pt idx="7">
                  <c:v>Y-3 Aoû</c:v>
                </c:pt>
                <c:pt idx="8">
                  <c:v>Y-3 Sep</c:v>
                </c:pt>
                <c:pt idx="9">
                  <c:v>Y-3 Oct</c:v>
                </c:pt>
                <c:pt idx="10">
                  <c:v>Y-3 Nov</c:v>
                </c:pt>
                <c:pt idx="11">
                  <c:v>Y-3 Déc</c:v>
                </c:pt>
                <c:pt idx="12">
                  <c:v>Y-2 Jan</c:v>
                </c:pt>
                <c:pt idx="13">
                  <c:v>Y-2 Fév</c:v>
                </c:pt>
                <c:pt idx="14">
                  <c:v>Y-2 Mar</c:v>
                </c:pt>
                <c:pt idx="15">
                  <c:v>Y-2 Avr</c:v>
                </c:pt>
                <c:pt idx="16">
                  <c:v>Y-2 Mai</c:v>
                </c:pt>
                <c:pt idx="17">
                  <c:v>Y-2 Jun</c:v>
                </c:pt>
                <c:pt idx="18">
                  <c:v>Y-2 Jul</c:v>
                </c:pt>
                <c:pt idx="19">
                  <c:v>Y-2 Aoû</c:v>
                </c:pt>
                <c:pt idx="20">
                  <c:v>Y-2 Sep</c:v>
                </c:pt>
                <c:pt idx="21">
                  <c:v>Y-2 Oct</c:v>
                </c:pt>
                <c:pt idx="22">
                  <c:v>Y-2 Nov</c:v>
                </c:pt>
                <c:pt idx="23">
                  <c:v>Y-2 Déc</c:v>
                </c:pt>
                <c:pt idx="24">
                  <c:v>Y-1 Jan</c:v>
                </c:pt>
                <c:pt idx="25">
                  <c:v>Y-1 Fév</c:v>
                </c:pt>
                <c:pt idx="26">
                  <c:v>Y-1 Mar</c:v>
                </c:pt>
                <c:pt idx="27">
                  <c:v>Y-1 Avr</c:v>
                </c:pt>
                <c:pt idx="28">
                  <c:v>Y-1 Mai</c:v>
                </c:pt>
                <c:pt idx="29">
                  <c:v>Y-1 Jun</c:v>
                </c:pt>
                <c:pt idx="30">
                  <c:v>Y-1 Jul</c:v>
                </c:pt>
                <c:pt idx="31">
                  <c:v>Y-1 Aoû</c:v>
                </c:pt>
                <c:pt idx="32">
                  <c:v>Y-1 Sep</c:v>
                </c:pt>
                <c:pt idx="33">
                  <c:v>Y-1 Oct</c:v>
                </c:pt>
                <c:pt idx="34">
                  <c:v>Y-1 Nov</c:v>
                </c:pt>
                <c:pt idx="35">
                  <c:v>Y-1 Déc</c:v>
                </c:pt>
              </c:strCache>
            </c:strRef>
          </c:cat>
          <c:val>
            <c:numRef>
              <c:f>'Signaux de demande'!$C$8:$C$43</c:f>
              <c:numCache>
                <c:formatCode>#,##0.0</c:formatCode>
                <c:ptCount val="36"/>
                <c:pt idx="0">
                  <c:v>2000</c:v>
                </c:pt>
                <c:pt idx="1">
                  <c:v>2000</c:v>
                </c:pt>
                <c:pt idx="2">
                  <c:v>2000</c:v>
                </c:pt>
                <c:pt idx="3">
                  <c:v>2000</c:v>
                </c:pt>
                <c:pt idx="4">
                  <c:v>2000</c:v>
                </c:pt>
                <c:pt idx="5">
                  <c:v>2000</c:v>
                </c:pt>
                <c:pt idx="6">
                  <c:v>2000</c:v>
                </c:pt>
                <c:pt idx="7">
                  <c:v>2000</c:v>
                </c:pt>
                <c:pt idx="8">
                  <c:v>2000</c:v>
                </c:pt>
                <c:pt idx="9">
                  <c:v>2000</c:v>
                </c:pt>
                <c:pt idx="10">
                  <c:v>2000</c:v>
                </c:pt>
                <c:pt idx="11">
                  <c:v>2000</c:v>
                </c:pt>
                <c:pt idx="12">
                  <c:v>2035.1</c:v>
                </c:pt>
                <c:pt idx="13">
                  <c:v>2035.1</c:v>
                </c:pt>
                <c:pt idx="14">
                  <c:v>2035.1</c:v>
                </c:pt>
                <c:pt idx="15">
                  <c:v>2035.1</c:v>
                </c:pt>
                <c:pt idx="16">
                  <c:v>2035.1</c:v>
                </c:pt>
                <c:pt idx="17">
                  <c:v>2035.1</c:v>
                </c:pt>
                <c:pt idx="18">
                  <c:v>2035.1</c:v>
                </c:pt>
                <c:pt idx="19">
                  <c:v>2035.1</c:v>
                </c:pt>
                <c:pt idx="20">
                  <c:v>2035.1</c:v>
                </c:pt>
                <c:pt idx="21">
                  <c:v>2035.1</c:v>
                </c:pt>
                <c:pt idx="22">
                  <c:v>2035.1</c:v>
                </c:pt>
                <c:pt idx="23">
                  <c:v>2035.1</c:v>
                </c:pt>
                <c:pt idx="24">
                  <c:v>2072.9</c:v>
                </c:pt>
                <c:pt idx="25">
                  <c:v>2072.9000000000005</c:v>
                </c:pt>
                <c:pt idx="26">
                  <c:v>2072.9000000000005</c:v>
                </c:pt>
                <c:pt idx="27">
                  <c:v>2072.9000000000005</c:v>
                </c:pt>
                <c:pt idx="28">
                  <c:v>2072.9000000000005</c:v>
                </c:pt>
                <c:pt idx="29">
                  <c:v>2072.9000000000005</c:v>
                </c:pt>
                <c:pt idx="30">
                  <c:v>2072.9000000000005</c:v>
                </c:pt>
                <c:pt idx="31">
                  <c:v>2072.9000000000005</c:v>
                </c:pt>
                <c:pt idx="32">
                  <c:v>2072.9000000000005</c:v>
                </c:pt>
                <c:pt idx="33">
                  <c:v>2072.9000000000005</c:v>
                </c:pt>
                <c:pt idx="34">
                  <c:v>2072.9000000000005</c:v>
                </c:pt>
                <c:pt idx="35">
                  <c:v>2072.9000000000005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61B4-4AD7-AE40-CB0078A775BB}"/>
            </c:ext>
          </c:extLst>
        </c:ser>
        <c:ser>
          <c:idx val="2"/>
          <c:order val="2"/>
          <c:tx>
            <c:v>Billing</c:v>
          </c:tx>
          <c:spPr>
            <a:ln>
              <a:prstDash val="solid"/>
            </a:ln>
          </c:spPr>
          <c:marker>
            <c:symbol val="none"/>
          </c:marker>
          <c:cat>
            <c:strRef>
              <c:f>'Signaux de demande'!$A$8:$A$43</c:f>
              <c:strCache>
                <c:ptCount val="36"/>
                <c:pt idx="0">
                  <c:v>Y-3 Jan</c:v>
                </c:pt>
                <c:pt idx="1">
                  <c:v>Y-3 Fév</c:v>
                </c:pt>
                <c:pt idx="2">
                  <c:v>Y-3 Mar</c:v>
                </c:pt>
                <c:pt idx="3">
                  <c:v>Y-3 Avr</c:v>
                </c:pt>
                <c:pt idx="4">
                  <c:v>Y-3 Mai</c:v>
                </c:pt>
                <c:pt idx="5">
                  <c:v>Y-3 Jun</c:v>
                </c:pt>
                <c:pt idx="6">
                  <c:v>Y-3 Jul</c:v>
                </c:pt>
                <c:pt idx="7">
                  <c:v>Y-3 Aoû</c:v>
                </c:pt>
                <c:pt idx="8">
                  <c:v>Y-3 Sep</c:v>
                </c:pt>
                <c:pt idx="9">
                  <c:v>Y-3 Oct</c:v>
                </c:pt>
                <c:pt idx="10">
                  <c:v>Y-3 Nov</c:v>
                </c:pt>
                <c:pt idx="11">
                  <c:v>Y-3 Déc</c:v>
                </c:pt>
                <c:pt idx="12">
                  <c:v>Y-2 Jan</c:v>
                </c:pt>
                <c:pt idx="13">
                  <c:v>Y-2 Fév</c:v>
                </c:pt>
                <c:pt idx="14">
                  <c:v>Y-2 Mar</c:v>
                </c:pt>
                <c:pt idx="15">
                  <c:v>Y-2 Avr</c:v>
                </c:pt>
                <c:pt idx="16">
                  <c:v>Y-2 Mai</c:v>
                </c:pt>
                <c:pt idx="17">
                  <c:v>Y-2 Jun</c:v>
                </c:pt>
                <c:pt idx="18">
                  <c:v>Y-2 Jul</c:v>
                </c:pt>
                <c:pt idx="19">
                  <c:v>Y-2 Aoû</c:v>
                </c:pt>
                <c:pt idx="20">
                  <c:v>Y-2 Sep</c:v>
                </c:pt>
                <c:pt idx="21">
                  <c:v>Y-2 Oct</c:v>
                </c:pt>
                <c:pt idx="22">
                  <c:v>Y-2 Nov</c:v>
                </c:pt>
                <c:pt idx="23">
                  <c:v>Y-2 Déc</c:v>
                </c:pt>
                <c:pt idx="24">
                  <c:v>Y-1 Jan</c:v>
                </c:pt>
                <c:pt idx="25">
                  <c:v>Y-1 Fév</c:v>
                </c:pt>
                <c:pt idx="26">
                  <c:v>Y-1 Mar</c:v>
                </c:pt>
                <c:pt idx="27">
                  <c:v>Y-1 Avr</c:v>
                </c:pt>
                <c:pt idx="28">
                  <c:v>Y-1 Mai</c:v>
                </c:pt>
                <c:pt idx="29">
                  <c:v>Y-1 Jun</c:v>
                </c:pt>
                <c:pt idx="30">
                  <c:v>Y-1 Jul</c:v>
                </c:pt>
                <c:pt idx="31">
                  <c:v>Y-1 Aoû</c:v>
                </c:pt>
                <c:pt idx="32">
                  <c:v>Y-1 Sep</c:v>
                </c:pt>
                <c:pt idx="33">
                  <c:v>Y-1 Oct</c:v>
                </c:pt>
                <c:pt idx="34">
                  <c:v>Y-1 Nov</c:v>
                </c:pt>
                <c:pt idx="35">
                  <c:v>Y-1 Déc</c:v>
                </c:pt>
              </c:strCache>
            </c:strRef>
          </c:cat>
          <c:val>
            <c:numRef>
              <c:f>'Signaux de demande'!$D$8:$D$43</c:f>
              <c:numCache>
                <c:formatCode>#,##0.0</c:formatCode>
                <c:ptCount val="36"/>
                <c:pt idx="0">
                  <c:v>1000</c:v>
                </c:pt>
                <c:pt idx="1">
                  <c:v>1000</c:v>
                </c:pt>
                <c:pt idx="2">
                  <c:v>1000</c:v>
                </c:pt>
                <c:pt idx="3">
                  <c:v>1000</c:v>
                </c:pt>
                <c:pt idx="4">
                  <c:v>1000</c:v>
                </c:pt>
                <c:pt idx="5">
                  <c:v>1000</c:v>
                </c:pt>
                <c:pt idx="6">
                  <c:v>1000</c:v>
                </c:pt>
                <c:pt idx="7">
                  <c:v>1000</c:v>
                </c:pt>
                <c:pt idx="8">
                  <c:v>1000</c:v>
                </c:pt>
                <c:pt idx="9">
                  <c:v>1000</c:v>
                </c:pt>
                <c:pt idx="10">
                  <c:v>1000</c:v>
                </c:pt>
                <c:pt idx="11">
                  <c:v>1000</c:v>
                </c:pt>
                <c:pt idx="12">
                  <c:v>1003</c:v>
                </c:pt>
                <c:pt idx="13">
                  <c:v>1038.0999999999999</c:v>
                </c:pt>
                <c:pt idx="14">
                  <c:v>1038.0999999999999</c:v>
                </c:pt>
                <c:pt idx="15">
                  <c:v>1038.0999999999999</c:v>
                </c:pt>
                <c:pt idx="16">
                  <c:v>1038.0999999999999</c:v>
                </c:pt>
                <c:pt idx="17">
                  <c:v>1038.0999999999999</c:v>
                </c:pt>
                <c:pt idx="18">
                  <c:v>1038.0999999999999</c:v>
                </c:pt>
                <c:pt idx="19">
                  <c:v>1038.0999999999999</c:v>
                </c:pt>
                <c:pt idx="20">
                  <c:v>1038.0999999999999</c:v>
                </c:pt>
                <c:pt idx="21">
                  <c:v>1038.0999999999999</c:v>
                </c:pt>
                <c:pt idx="22">
                  <c:v>1038.0999999999999</c:v>
                </c:pt>
                <c:pt idx="23">
                  <c:v>1038.0999999999999</c:v>
                </c:pt>
                <c:pt idx="24">
                  <c:v>1041.4000000000001</c:v>
                </c:pt>
                <c:pt idx="25">
                  <c:v>1079.2</c:v>
                </c:pt>
                <c:pt idx="26">
                  <c:v>1079.2</c:v>
                </c:pt>
                <c:pt idx="27">
                  <c:v>1079.2</c:v>
                </c:pt>
                <c:pt idx="28">
                  <c:v>1079.2</c:v>
                </c:pt>
                <c:pt idx="29">
                  <c:v>1079.2</c:v>
                </c:pt>
                <c:pt idx="30">
                  <c:v>1079.2</c:v>
                </c:pt>
                <c:pt idx="31">
                  <c:v>1079.2</c:v>
                </c:pt>
                <c:pt idx="32">
                  <c:v>1079.2</c:v>
                </c:pt>
                <c:pt idx="33">
                  <c:v>1079.2</c:v>
                </c:pt>
                <c:pt idx="34">
                  <c:v>1079.2</c:v>
                </c:pt>
                <c:pt idx="35">
                  <c:v>1079.2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61B4-4AD7-AE40-CB0078A775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#,##0.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Produit B — Booking / Backlog / Billing (36 mois, données fictives)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Booking</c:v>
          </c:tx>
          <c:spPr>
            <a:ln>
              <a:prstDash val="solid"/>
            </a:ln>
          </c:spPr>
          <c:marker>
            <c:symbol val="none"/>
          </c:marker>
          <c:cat>
            <c:strRef>
              <c:f>'Signaux de demande'!$A$50:$A$85</c:f>
              <c:strCache>
                <c:ptCount val="36"/>
                <c:pt idx="0">
                  <c:v>Y-3 Jan</c:v>
                </c:pt>
                <c:pt idx="1">
                  <c:v>Y-3 Fév</c:v>
                </c:pt>
                <c:pt idx="2">
                  <c:v>Y-3 Mar</c:v>
                </c:pt>
                <c:pt idx="3">
                  <c:v>Y-3 Avr</c:v>
                </c:pt>
                <c:pt idx="4">
                  <c:v>Y-3 Mai</c:v>
                </c:pt>
                <c:pt idx="5">
                  <c:v>Y-3 Jun</c:v>
                </c:pt>
                <c:pt idx="6">
                  <c:v>Y-3 Jul</c:v>
                </c:pt>
                <c:pt idx="7">
                  <c:v>Y-3 Aoû</c:v>
                </c:pt>
                <c:pt idx="8">
                  <c:v>Y-3 Sep</c:v>
                </c:pt>
                <c:pt idx="9">
                  <c:v>Y-3 Oct</c:v>
                </c:pt>
                <c:pt idx="10">
                  <c:v>Y-3 Nov</c:v>
                </c:pt>
                <c:pt idx="11">
                  <c:v>Y-3 Déc</c:v>
                </c:pt>
                <c:pt idx="12">
                  <c:v>Y-2 Jan</c:v>
                </c:pt>
                <c:pt idx="13">
                  <c:v>Y-2 Fév</c:v>
                </c:pt>
                <c:pt idx="14">
                  <c:v>Y-2 Mar</c:v>
                </c:pt>
                <c:pt idx="15">
                  <c:v>Y-2 Avr</c:v>
                </c:pt>
                <c:pt idx="16">
                  <c:v>Y-2 Mai</c:v>
                </c:pt>
                <c:pt idx="17">
                  <c:v>Y-2 Jun</c:v>
                </c:pt>
                <c:pt idx="18">
                  <c:v>Y-2 Jul</c:v>
                </c:pt>
                <c:pt idx="19">
                  <c:v>Y-2 Aoû</c:v>
                </c:pt>
                <c:pt idx="20">
                  <c:v>Y-2 Sep</c:v>
                </c:pt>
                <c:pt idx="21">
                  <c:v>Y-2 Oct</c:v>
                </c:pt>
                <c:pt idx="22">
                  <c:v>Y-2 Nov</c:v>
                </c:pt>
                <c:pt idx="23">
                  <c:v>Y-2 Déc</c:v>
                </c:pt>
                <c:pt idx="24">
                  <c:v>Y-1 Jan</c:v>
                </c:pt>
                <c:pt idx="25">
                  <c:v>Y-1 Fév</c:v>
                </c:pt>
                <c:pt idx="26">
                  <c:v>Y-1 Mar</c:v>
                </c:pt>
                <c:pt idx="27">
                  <c:v>Y-1 Avr</c:v>
                </c:pt>
                <c:pt idx="28">
                  <c:v>Y-1 Mai</c:v>
                </c:pt>
                <c:pt idx="29">
                  <c:v>Y-1 Jun</c:v>
                </c:pt>
                <c:pt idx="30">
                  <c:v>Y-1 Jul</c:v>
                </c:pt>
                <c:pt idx="31">
                  <c:v>Y-1 Aoû</c:v>
                </c:pt>
                <c:pt idx="32">
                  <c:v>Y-1 Sep</c:v>
                </c:pt>
                <c:pt idx="33">
                  <c:v>Y-1 Oct</c:v>
                </c:pt>
                <c:pt idx="34">
                  <c:v>Y-1 Nov</c:v>
                </c:pt>
                <c:pt idx="35">
                  <c:v>Y-1 Déc</c:v>
                </c:pt>
              </c:strCache>
            </c:strRef>
          </c:cat>
          <c:val>
            <c:numRef>
              <c:f>'Signaux de demande'!$B$50:$B$85</c:f>
              <c:numCache>
                <c:formatCode>#,##0.0</c:formatCode>
                <c:ptCount val="36"/>
                <c:pt idx="0">
                  <c:v>600</c:v>
                </c:pt>
                <c:pt idx="1">
                  <c:v>600</c:v>
                </c:pt>
                <c:pt idx="2">
                  <c:v>600</c:v>
                </c:pt>
                <c:pt idx="3">
                  <c:v>600</c:v>
                </c:pt>
                <c:pt idx="4">
                  <c:v>600</c:v>
                </c:pt>
                <c:pt idx="5">
                  <c:v>600</c:v>
                </c:pt>
                <c:pt idx="6">
                  <c:v>600</c:v>
                </c:pt>
                <c:pt idx="7">
                  <c:v>600</c:v>
                </c:pt>
                <c:pt idx="8">
                  <c:v>600</c:v>
                </c:pt>
                <c:pt idx="9">
                  <c:v>600</c:v>
                </c:pt>
                <c:pt idx="10">
                  <c:v>600</c:v>
                </c:pt>
                <c:pt idx="11">
                  <c:v>600</c:v>
                </c:pt>
                <c:pt idx="12">
                  <c:v>634</c:v>
                </c:pt>
                <c:pt idx="13">
                  <c:v>634</c:v>
                </c:pt>
                <c:pt idx="14">
                  <c:v>634</c:v>
                </c:pt>
                <c:pt idx="15">
                  <c:v>634</c:v>
                </c:pt>
                <c:pt idx="16">
                  <c:v>634</c:v>
                </c:pt>
                <c:pt idx="17">
                  <c:v>634</c:v>
                </c:pt>
                <c:pt idx="18">
                  <c:v>634</c:v>
                </c:pt>
                <c:pt idx="19">
                  <c:v>634</c:v>
                </c:pt>
                <c:pt idx="20">
                  <c:v>634</c:v>
                </c:pt>
                <c:pt idx="21">
                  <c:v>634</c:v>
                </c:pt>
                <c:pt idx="22">
                  <c:v>634</c:v>
                </c:pt>
                <c:pt idx="23">
                  <c:v>634</c:v>
                </c:pt>
                <c:pt idx="24">
                  <c:v>672</c:v>
                </c:pt>
                <c:pt idx="25">
                  <c:v>672</c:v>
                </c:pt>
                <c:pt idx="26">
                  <c:v>672</c:v>
                </c:pt>
                <c:pt idx="27">
                  <c:v>672</c:v>
                </c:pt>
                <c:pt idx="28">
                  <c:v>672</c:v>
                </c:pt>
                <c:pt idx="29">
                  <c:v>672</c:v>
                </c:pt>
                <c:pt idx="30">
                  <c:v>672</c:v>
                </c:pt>
                <c:pt idx="31">
                  <c:v>672</c:v>
                </c:pt>
                <c:pt idx="32">
                  <c:v>672</c:v>
                </c:pt>
                <c:pt idx="33">
                  <c:v>672</c:v>
                </c:pt>
                <c:pt idx="34">
                  <c:v>672</c:v>
                </c:pt>
                <c:pt idx="35">
                  <c:v>672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F849-4752-A62E-982005B918A6}"/>
            </c:ext>
          </c:extLst>
        </c:ser>
        <c:ser>
          <c:idx val="1"/>
          <c:order val="1"/>
          <c:tx>
            <c:v>Backlog</c:v>
          </c:tx>
          <c:spPr>
            <a:ln>
              <a:prstDash val="solid"/>
            </a:ln>
          </c:spPr>
          <c:marker>
            <c:symbol val="none"/>
          </c:marker>
          <c:cat>
            <c:strRef>
              <c:f>'Signaux de demande'!$A$50:$A$85</c:f>
              <c:strCache>
                <c:ptCount val="36"/>
                <c:pt idx="0">
                  <c:v>Y-3 Jan</c:v>
                </c:pt>
                <c:pt idx="1">
                  <c:v>Y-3 Fév</c:v>
                </c:pt>
                <c:pt idx="2">
                  <c:v>Y-3 Mar</c:v>
                </c:pt>
                <c:pt idx="3">
                  <c:v>Y-3 Avr</c:v>
                </c:pt>
                <c:pt idx="4">
                  <c:v>Y-3 Mai</c:v>
                </c:pt>
                <c:pt idx="5">
                  <c:v>Y-3 Jun</c:v>
                </c:pt>
                <c:pt idx="6">
                  <c:v>Y-3 Jul</c:v>
                </c:pt>
                <c:pt idx="7">
                  <c:v>Y-3 Aoû</c:v>
                </c:pt>
                <c:pt idx="8">
                  <c:v>Y-3 Sep</c:v>
                </c:pt>
                <c:pt idx="9">
                  <c:v>Y-3 Oct</c:v>
                </c:pt>
                <c:pt idx="10">
                  <c:v>Y-3 Nov</c:v>
                </c:pt>
                <c:pt idx="11">
                  <c:v>Y-3 Déc</c:v>
                </c:pt>
                <c:pt idx="12">
                  <c:v>Y-2 Jan</c:v>
                </c:pt>
                <c:pt idx="13">
                  <c:v>Y-2 Fév</c:v>
                </c:pt>
                <c:pt idx="14">
                  <c:v>Y-2 Mar</c:v>
                </c:pt>
                <c:pt idx="15">
                  <c:v>Y-2 Avr</c:v>
                </c:pt>
                <c:pt idx="16">
                  <c:v>Y-2 Mai</c:v>
                </c:pt>
                <c:pt idx="17">
                  <c:v>Y-2 Jun</c:v>
                </c:pt>
                <c:pt idx="18">
                  <c:v>Y-2 Jul</c:v>
                </c:pt>
                <c:pt idx="19">
                  <c:v>Y-2 Aoû</c:v>
                </c:pt>
                <c:pt idx="20">
                  <c:v>Y-2 Sep</c:v>
                </c:pt>
                <c:pt idx="21">
                  <c:v>Y-2 Oct</c:v>
                </c:pt>
                <c:pt idx="22">
                  <c:v>Y-2 Nov</c:v>
                </c:pt>
                <c:pt idx="23">
                  <c:v>Y-2 Déc</c:v>
                </c:pt>
                <c:pt idx="24">
                  <c:v>Y-1 Jan</c:v>
                </c:pt>
                <c:pt idx="25">
                  <c:v>Y-1 Fév</c:v>
                </c:pt>
                <c:pt idx="26">
                  <c:v>Y-1 Mar</c:v>
                </c:pt>
                <c:pt idx="27">
                  <c:v>Y-1 Avr</c:v>
                </c:pt>
                <c:pt idx="28">
                  <c:v>Y-1 Mai</c:v>
                </c:pt>
                <c:pt idx="29">
                  <c:v>Y-1 Jun</c:v>
                </c:pt>
                <c:pt idx="30">
                  <c:v>Y-1 Jul</c:v>
                </c:pt>
                <c:pt idx="31">
                  <c:v>Y-1 Aoû</c:v>
                </c:pt>
                <c:pt idx="32">
                  <c:v>Y-1 Sep</c:v>
                </c:pt>
                <c:pt idx="33">
                  <c:v>Y-1 Oct</c:v>
                </c:pt>
                <c:pt idx="34">
                  <c:v>Y-1 Nov</c:v>
                </c:pt>
                <c:pt idx="35">
                  <c:v>Y-1 Déc</c:v>
                </c:pt>
              </c:strCache>
            </c:strRef>
          </c:cat>
          <c:val>
            <c:numRef>
              <c:f>'Signaux de demande'!$C$50:$C$85</c:f>
              <c:numCache>
                <c:formatCode>#,##0.0</c:formatCode>
                <c:ptCount val="36"/>
                <c:pt idx="0">
                  <c:v>1200</c:v>
                </c:pt>
                <c:pt idx="1">
                  <c:v>1200</c:v>
                </c:pt>
                <c:pt idx="2">
                  <c:v>1200</c:v>
                </c:pt>
                <c:pt idx="3">
                  <c:v>1200</c:v>
                </c:pt>
                <c:pt idx="4">
                  <c:v>1200</c:v>
                </c:pt>
                <c:pt idx="5">
                  <c:v>1200</c:v>
                </c:pt>
                <c:pt idx="6">
                  <c:v>1200</c:v>
                </c:pt>
                <c:pt idx="7">
                  <c:v>1200</c:v>
                </c:pt>
                <c:pt idx="8">
                  <c:v>1200</c:v>
                </c:pt>
                <c:pt idx="9">
                  <c:v>1200</c:v>
                </c:pt>
                <c:pt idx="10">
                  <c:v>1200</c:v>
                </c:pt>
                <c:pt idx="11">
                  <c:v>1200</c:v>
                </c:pt>
                <c:pt idx="12">
                  <c:v>1231.3</c:v>
                </c:pt>
                <c:pt idx="13">
                  <c:v>1231.3</c:v>
                </c:pt>
                <c:pt idx="14">
                  <c:v>1231.3</c:v>
                </c:pt>
                <c:pt idx="15">
                  <c:v>1231.3</c:v>
                </c:pt>
                <c:pt idx="16">
                  <c:v>1231.3</c:v>
                </c:pt>
                <c:pt idx="17">
                  <c:v>1231.3</c:v>
                </c:pt>
                <c:pt idx="18">
                  <c:v>1231.3</c:v>
                </c:pt>
                <c:pt idx="19">
                  <c:v>1231.3</c:v>
                </c:pt>
                <c:pt idx="20">
                  <c:v>1231.3</c:v>
                </c:pt>
                <c:pt idx="21">
                  <c:v>1231.3</c:v>
                </c:pt>
                <c:pt idx="22">
                  <c:v>1231.3</c:v>
                </c:pt>
                <c:pt idx="23">
                  <c:v>1231.3</c:v>
                </c:pt>
                <c:pt idx="24">
                  <c:v>1266.3</c:v>
                </c:pt>
                <c:pt idx="25">
                  <c:v>1266.3</c:v>
                </c:pt>
                <c:pt idx="26">
                  <c:v>1266.3</c:v>
                </c:pt>
                <c:pt idx="27">
                  <c:v>1266.3</c:v>
                </c:pt>
                <c:pt idx="28">
                  <c:v>1266.3</c:v>
                </c:pt>
                <c:pt idx="29">
                  <c:v>1266.3</c:v>
                </c:pt>
                <c:pt idx="30">
                  <c:v>1266.3</c:v>
                </c:pt>
                <c:pt idx="31">
                  <c:v>1266.3</c:v>
                </c:pt>
                <c:pt idx="32">
                  <c:v>1266.3</c:v>
                </c:pt>
                <c:pt idx="33">
                  <c:v>1266.3</c:v>
                </c:pt>
                <c:pt idx="34">
                  <c:v>1266.3</c:v>
                </c:pt>
                <c:pt idx="35">
                  <c:v>1266.3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F849-4752-A62E-982005B918A6}"/>
            </c:ext>
          </c:extLst>
        </c:ser>
        <c:ser>
          <c:idx val="2"/>
          <c:order val="2"/>
          <c:tx>
            <c:v>Billing</c:v>
          </c:tx>
          <c:spPr>
            <a:ln>
              <a:prstDash val="solid"/>
            </a:ln>
          </c:spPr>
          <c:marker>
            <c:symbol val="none"/>
          </c:marker>
          <c:cat>
            <c:strRef>
              <c:f>'Signaux de demande'!$A$50:$A$85</c:f>
              <c:strCache>
                <c:ptCount val="36"/>
                <c:pt idx="0">
                  <c:v>Y-3 Jan</c:v>
                </c:pt>
                <c:pt idx="1">
                  <c:v>Y-3 Fév</c:v>
                </c:pt>
                <c:pt idx="2">
                  <c:v>Y-3 Mar</c:v>
                </c:pt>
                <c:pt idx="3">
                  <c:v>Y-3 Avr</c:v>
                </c:pt>
                <c:pt idx="4">
                  <c:v>Y-3 Mai</c:v>
                </c:pt>
                <c:pt idx="5">
                  <c:v>Y-3 Jun</c:v>
                </c:pt>
                <c:pt idx="6">
                  <c:v>Y-3 Jul</c:v>
                </c:pt>
                <c:pt idx="7">
                  <c:v>Y-3 Aoû</c:v>
                </c:pt>
                <c:pt idx="8">
                  <c:v>Y-3 Sep</c:v>
                </c:pt>
                <c:pt idx="9">
                  <c:v>Y-3 Oct</c:v>
                </c:pt>
                <c:pt idx="10">
                  <c:v>Y-3 Nov</c:v>
                </c:pt>
                <c:pt idx="11">
                  <c:v>Y-3 Déc</c:v>
                </c:pt>
                <c:pt idx="12">
                  <c:v>Y-2 Jan</c:v>
                </c:pt>
                <c:pt idx="13">
                  <c:v>Y-2 Fév</c:v>
                </c:pt>
                <c:pt idx="14">
                  <c:v>Y-2 Mar</c:v>
                </c:pt>
                <c:pt idx="15">
                  <c:v>Y-2 Avr</c:v>
                </c:pt>
                <c:pt idx="16">
                  <c:v>Y-2 Mai</c:v>
                </c:pt>
                <c:pt idx="17">
                  <c:v>Y-2 Jun</c:v>
                </c:pt>
                <c:pt idx="18">
                  <c:v>Y-2 Jul</c:v>
                </c:pt>
                <c:pt idx="19">
                  <c:v>Y-2 Aoû</c:v>
                </c:pt>
                <c:pt idx="20">
                  <c:v>Y-2 Sep</c:v>
                </c:pt>
                <c:pt idx="21">
                  <c:v>Y-2 Oct</c:v>
                </c:pt>
                <c:pt idx="22">
                  <c:v>Y-2 Nov</c:v>
                </c:pt>
                <c:pt idx="23">
                  <c:v>Y-2 Déc</c:v>
                </c:pt>
                <c:pt idx="24">
                  <c:v>Y-1 Jan</c:v>
                </c:pt>
                <c:pt idx="25">
                  <c:v>Y-1 Fév</c:v>
                </c:pt>
                <c:pt idx="26">
                  <c:v>Y-1 Mar</c:v>
                </c:pt>
                <c:pt idx="27">
                  <c:v>Y-1 Avr</c:v>
                </c:pt>
                <c:pt idx="28">
                  <c:v>Y-1 Mai</c:v>
                </c:pt>
                <c:pt idx="29">
                  <c:v>Y-1 Jun</c:v>
                </c:pt>
                <c:pt idx="30">
                  <c:v>Y-1 Jul</c:v>
                </c:pt>
                <c:pt idx="31">
                  <c:v>Y-1 Aoû</c:v>
                </c:pt>
                <c:pt idx="32">
                  <c:v>Y-1 Sep</c:v>
                </c:pt>
                <c:pt idx="33">
                  <c:v>Y-1 Oct</c:v>
                </c:pt>
                <c:pt idx="34">
                  <c:v>Y-1 Nov</c:v>
                </c:pt>
                <c:pt idx="35">
                  <c:v>Y-1 Déc</c:v>
                </c:pt>
              </c:strCache>
            </c:strRef>
          </c:cat>
          <c:val>
            <c:numRef>
              <c:f>'Signaux de demande'!$D$50:$D$85</c:f>
              <c:numCache>
                <c:formatCode>#,##0.0</c:formatCode>
                <c:ptCount val="36"/>
                <c:pt idx="0">
                  <c:v>600</c:v>
                </c:pt>
                <c:pt idx="1">
                  <c:v>600</c:v>
                </c:pt>
                <c:pt idx="2">
                  <c:v>600</c:v>
                </c:pt>
                <c:pt idx="3">
                  <c:v>600</c:v>
                </c:pt>
                <c:pt idx="4">
                  <c:v>600</c:v>
                </c:pt>
                <c:pt idx="5">
                  <c:v>600</c:v>
                </c:pt>
                <c:pt idx="6">
                  <c:v>600</c:v>
                </c:pt>
                <c:pt idx="7">
                  <c:v>600</c:v>
                </c:pt>
                <c:pt idx="8">
                  <c:v>600</c:v>
                </c:pt>
                <c:pt idx="9">
                  <c:v>600</c:v>
                </c:pt>
                <c:pt idx="10">
                  <c:v>600</c:v>
                </c:pt>
                <c:pt idx="11">
                  <c:v>600</c:v>
                </c:pt>
                <c:pt idx="12">
                  <c:v>602.70000000000005</c:v>
                </c:pt>
                <c:pt idx="13">
                  <c:v>634</c:v>
                </c:pt>
                <c:pt idx="14">
                  <c:v>634</c:v>
                </c:pt>
                <c:pt idx="15">
                  <c:v>634</c:v>
                </c:pt>
                <c:pt idx="16">
                  <c:v>634</c:v>
                </c:pt>
                <c:pt idx="17">
                  <c:v>634</c:v>
                </c:pt>
                <c:pt idx="18">
                  <c:v>634</c:v>
                </c:pt>
                <c:pt idx="19">
                  <c:v>634</c:v>
                </c:pt>
                <c:pt idx="20">
                  <c:v>634</c:v>
                </c:pt>
                <c:pt idx="21">
                  <c:v>634</c:v>
                </c:pt>
                <c:pt idx="22">
                  <c:v>634</c:v>
                </c:pt>
                <c:pt idx="23">
                  <c:v>634</c:v>
                </c:pt>
                <c:pt idx="24">
                  <c:v>637</c:v>
                </c:pt>
                <c:pt idx="25">
                  <c:v>672</c:v>
                </c:pt>
                <c:pt idx="26">
                  <c:v>672</c:v>
                </c:pt>
                <c:pt idx="27">
                  <c:v>672</c:v>
                </c:pt>
                <c:pt idx="28">
                  <c:v>672</c:v>
                </c:pt>
                <c:pt idx="29">
                  <c:v>672</c:v>
                </c:pt>
                <c:pt idx="30">
                  <c:v>672</c:v>
                </c:pt>
                <c:pt idx="31">
                  <c:v>672</c:v>
                </c:pt>
                <c:pt idx="32">
                  <c:v>672</c:v>
                </c:pt>
                <c:pt idx="33">
                  <c:v>672</c:v>
                </c:pt>
                <c:pt idx="34">
                  <c:v>672</c:v>
                </c:pt>
                <c:pt idx="35">
                  <c:v>672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F849-4752-A62E-982005B918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#,##0.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Produit C — Booking / Backlog / Billing (36 mois, données fictives)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Booking</c:v>
          </c:tx>
          <c:spPr>
            <a:ln>
              <a:prstDash val="solid"/>
            </a:ln>
          </c:spPr>
          <c:marker>
            <c:symbol val="none"/>
          </c:marker>
          <c:cat>
            <c:strRef>
              <c:f>'Signaux de demande'!$A$92:$A$127</c:f>
              <c:strCache>
                <c:ptCount val="36"/>
                <c:pt idx="0">
                  <c:v>Y-3 Jan</c:v>
                </c:pt>
                <c:pt idx="1">
                  <c:v>Y-3 Fév</c:v>
                </c:pt>
                <c:pt idx="2">
                  <c:v>Y-3 Mar</c:v>
                </c:pt>
                <c:pt idx="3">
                  <c:v>Y-3 Avr</c:v>
                </c:pt>
                <c:pt idx="4">
                  <c:v>Y-3 Mai</c:v>
                </c:pt>
                <c:pt idx="5">
                  <c:v>Y-3 Jun</c:v>
                </c:pt>
                <c:pt idx="6">
                  <c:v>Y-3 Jul</c:v>
                </c:pt>
                <c:pt idx="7">
                  <c:v>Y-3 Aoû</c:v>
                </c:pt>
                <c:pt idx="8">
                  <c:v>Y-3 Sep</c:v>
                </c:pt>
                <c:pt idx="9">
                  <c:v>Y-3 Oct</c:v>
                </c:pt>
                <c:pt idx="10">
                  <c:v>Y-3 Nov</c:v>
                </c:pt>
                <c:pt idx="11">
                  <c:v>Y-3 Déc</c:v>
                </c:pt>
                <c:pt idx="12">
                  <c:v>Y-2 Jan</c:v>
                </c:pt>
                <c:pt idx="13">
                  <c:v>Y-2 Fév</c:v>
                </c:pt>
                <c:pt idx="14">
                  <c:v>Y-2 Mar</c:v>
                </c:pt>
                <c:pt idx="15">
                  <c:v>Y-2 Avr</c:v>
                </c:pt>
                <c:pt idx="16">
                  <c:v>Y-2 Mai</c:v>
                </c:pt>
                <c:pt idx="17">
                  <c:v>Y-2 Jun</c:v>
                </c:pt>
                <c:pt idx="18">
                  <c:v>Y-2 Jul</c:v>
                </c:pt>
                <c:pt idx="19">
                  <c:v>Y-2 Aoû</c:v>
                </c:pt>
                <c:pt idx="20">
                  <c:v>Y-2 Sep</c:v>
                </c:pt>
                <c:pt idx="21">
                  <c:v>Y-2 Oct</c:v>
                </c:pt>
                <c:pt idx="22">
                  <c:v>Y-2 Nov</c:v>
                </c:pt>
                <c:pt idx="23">
                  <c:v>Y-2 Déc</c:v>
                </c:pt>
                <c:pt idx="24">
                  <c:v>Y-1 Jan</c:v>
                </c:pt>
                <c:pt idx="25">
                  <c:v>Y-1 Fév</c:v>
                </c:pt>
                <c:pt idx="26">
                  <c:v>Y-1 Mar</c:v>
                </c:pt>
                <c:pt idx="27">
                  <c:v>Y-1 Avr</c:v>
                </c:pt>
                <c:pt idx="28">
                  <c:v>Y-1 Mai</c:v>
                </c:pt>
                <c:pt idx="29">
                  <c:v>Y-1 Jun</c:v>
                </c:pt>
                <c:pt idx="30">
                  <c:v>Y-1 Jul</c:v>
                </c:pt>
                <c:pt idx="31">
                  <c:v>Y-1 Aoû</c:v>
                </c:pt>
                <c:pt idx="32">
                  <c:v>Y-1 Sep</c:v>
                </c:pt>
                <c:pt idx="33">
                  <c:v>Y-1 Oct</c:v>
                </c:pt>
                <c:pt idx="34">
                  <c:v>Y-1 Nov</c:v>
                </c:pt>
                <c:pt idx="35">
                  <c:v>Y-1 Déc</c:v>
                </c:pt>
              </c:strCache>
            </c:strRef>
          </c:cat>
          <c:val>
            <c:numRef>
              <c:f>'Signaux de demande'!$B$92:$B$127</c:f>
              <c:numCache>
                <c:formatCode>#,##0.0</c:formatCode>
                <c:ptCount val="36"/>
                <c:pt idx="0">
                  <c:v>800</c:v>
                </c:pt>
                <c:pt idx="1">
                  <c:v>800</c:v>
                </c:pt>
                <c:pt idx="2">
                  <c:v>800</c:v>
                </c:pt>
                <c:pt idx="3">
                  <c:v>800</c:v>
                </c:pt>
                <c:pt idx="4">
                  <c:v>800</c:v>
                </c:pt>
                <c:pt idx="5">
                  <c:v>800</c:v>
                </c:pt>
                <c:pt idx="6">
                  <c:v>800</c:v>
                </c:pt>
                <c:pt idx="7">
                  <c:v>800</c:v>
                </c:pt>
                <c:pt idx="8">
                  <c:v>800</c:v>
                </c:pt>
                <c:pt idx="9">
                  <c:v>800</c:v>
                </c:pt>
                <c:pt idx="10">
                  <c:v>800</c:v>
                </c:pt>
                <c:pt idx="11">
                  <c:v>800</c:v>
                </c:pt>
                <c:pt idx="12">
                  <c:v>742.5</c:v>
                </c:pt>
                <c:pt idx="13">
                  <c:v>742.5</c:v>
                </c:pt>
                <c:pt idx="14">
                  <c:v>742.5</c:v>
                </c:pt>
                <c:pt idx="15">
                  <c:v>742.5</c:v>
                </c:pt>
                <c:pt idx="16">
                  <c:v>742.5</c:v>
                </c:pt>
                <c:pt idx="17">
                  <c:v>742.5</c:v>
                </c:pt>
                <c:pt idx="18">
                  <c:v>742.5</c:v>
                </c:pt>
                <c:pt idx="19">
                  <c:v>742.5</c:v>
                </c:pt>
                <c:pt idx="20">
                  <c:v>742.5</c:v>
                </c:pt>
                <c:pt idx="21">
                  <c:v>742.5</c:v>
                </c:pt>
                <c:pt idx="22">
                  <c:v>742.5</c:v>
                </c:pt>
                <c:pt idx="23">
                  <c:v>742.5</c:v>
                </c:pt>
                <c:pt idx="24">
                  <c:v>867.2</c:v>
                </c:pt>
                <c:pt idx="25">
                  <c:v>867.2</c:v>
                </c:pt>
                <c:pt idx="26">
                  <c:v>867.2</c:v>
                </c:pt>
                <c:pt idx="27">
                  <c:v>867.2</c:v>
                </c:pt>
                <c:pt idx="28">
                  <c:v>867.2</c:v>
                </c:pt>
                <c:pt idx="29">
                  <c:v>867.2</c:v>
                </c:pt>
                <c:pt idx="30">
                  <c:v>867.2</c:v>
                </c:pt>
                <c:pt idx="31">
                  <c:v>867.2</c:v>
                </c:pt>
                <c:pt idx="32">
                  <c:v>867.2</c:v>
                </c:pt>
                <c:pt idx="33">
                  <c:v>867.2</c:v>
                </c:pt>
                <c:pt idx="34">
                  <c:v>867.2</c:v>
                </c:pt>
                <c:pt idx="35">
                  <c:v>867.2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2193-4C8E-9064-300C512BD056}"/>
            </c:ext>
          </c:extLst>
        </c:ser>
        <c:ser>
          <c:idx val="1"/>
          <c:order val="1"/>
          <c:tx>
            <c:v>Backlog</c:v>
          </c:tx>
          <c:spPr>
            <a:ln>
              <a:prstDash val="solid"/>
            </a:ln>
          </c:spPr>
          <c:marker>
            <c:symbol val="none"/>
          </c:marker>
          <c:cat>
            <c:strRef>
              <c:f>'Signaux de demande'!$A$92:$A$127</c:f>
              <c:strCache>
                <c:ptCount val="36"/>
                <c:pt idx="0">
                  <c:v>Y-3 Jan</c:v>
                </c:pt>
                <c:pt idx="1">
                  <c:v>Y-3 Fév</c:v>
                </c:pt>
                <c:pt idx="2">
                  <c:v>Y-3 Mar</c:v>
                </c:pt>
                <c:pt idx="3">
                  <c:v>Y-3 Avr</c:v>
                </c:pt>
                <c:pt idx="4">
                  <c:v>Y-3 Mai</c:v>
                </c:pt>
                <c:pt idx="5">
                  <c:v>Y-3 Jun</c:v>
                </c:pt>
                <c:pt idx="6">
                  <c:v>Y-3 Jul</c:v>
                </c:pt>
                <c:pt idx="7">
                  <c:v>Y-3 Aoû</c:v>
                </c:pt>
                <c:pt idx="8">
                  <c:v>Y-3 Sep</c:v>
                </c:pt>
                <c:pt idx="9">
                  <c:v>Y-3 Oct</c:v>
                </c:pt>
                <c:pt idx="10">
                  <c:v>Y-3 Nov</c:v>
                </c:pt>
                <c:pt idx="11">
                  <c:v>Y-3 Déc</c:v>
                </c:pt>
                <c:pt idx="12">
                  <c:v>Y-2 Jan</c:v>
                </c:pt>
                <c:pt idx="13">
                  <c:v>Y-2 Fév</c:v>
                </c:pt>
                <c:pt idx="14">
                  <c:v>Y-2 Mar</c:v>
                </c:pt>
                <c:pt idx="15">
                  <c:v>Y-2 Avr</c:v>
                </c:pt>
                <c:pt idx="16">
                  <c:v>Y-2 Mai</c:v>
                </c:pt>
                <c:pt idx="17">
                  <c:v>Y-2 Jun</c:v>
                </c:pt>
                <c:pt idx="18">
                  <c:v>Y-2 Jul</c:v>
                </c:pt>
                <c:pt idx="19">
                  <c:v>Y-2 Aoû</c:v>
                </c:pt>
                <c:pt idx="20">
                  <c:v>Y-2 Sep</c:v>
                </c:pt>
                <c:pt idx="21">
                  <c:v>Y-2 Oct</c:v>
                </c:pt>
                <c:pt idx="22">
                  <c:v>Y-2 Nov</c:v>
                </c:pt>
                <c:pt idx="23">
                  <c:v>Y-2 Déc</c:v>
                </c:pt>
                <c:pt idx="24">
                  <c:v>Y-1 Jan</c:v>
                </c:pt>
                <c:pt idx="25">
                  <c:v>Y-1 Fév</c:v>
                </c:pt>
                <c:pt idx="26">
                  <c:v>Y-1 Mar</c:v>
                </c:pt>
                <c:pt idx="27">
                  <c:v>Y-1 Avr</c:v>
                </c:pt>
                <c:pt idx="28">
                  <c:v>Y-1 Mai</c:v>
                </c:pt>
                <c:pt idx="29">
                  <c:v>Y-1 Jun</c:v>
                </c:pt>
                <c:pt idx="30">
                  <c:v>Y-1 Jul</c:v>
                </c:pt>
                <c:pt idx="31">
                  <c:v>Y-1 Aoû</c:v>
                </c:pt>
                <c:pt idx="32">
                  <c:v>Y-1 Sep</c:v>
                </c:pt>
                <c:pt idx="33">
                  <c:v>Y-1 Oct</c:v>
                </c:pt>
                <c:pt idx="34">
                  <c:v>Y-1 Nov</c:v>
                </c:pt>
                <c:pt idx="35">
                  <c:v>Y-1 Déc</c:v>
                </c:pt>
              </c:strCache>
            </c:strRef>
          </c:cat>
          <c:val>
            <c:numRef>
              <c:f>'Signaux de demande'!$C$92:$C$127</c:f>
              <c:numCache>
                <c:formatCode>#,##0.0</c:formatCode>
                <c:ptCount val="36"/>
                <c:pt idx="0">
                  <c:v>1600</c:v>
                </c:pt>
                <c:pt idx="1">
                  <c:v>1600</c:v>
                </c:pt>
                <c:pt idx="2">
                  <c:v>1600</c:v>
                </c:pt>
                <c:pt idx="3">
                  <c:v>1600</c:v>
                </c:pt>
                <c:pt idx="4">
                  <c:v>1600</c:v>
                </c:pt>
                <c:pt idx="5">
                  <c:v>1600</c:v>
                </c:pt>
                <c:pt idx="6">
                  <c:v>1600</c:v>
                </c:pt>
                <c:pt idx="7">
                  <c:v>1600</c:v>
                </c:pt>
                <c:pt idx="8">
                  <c:v>1600</c:v>
                </c:pt>
                <c:pt idx="9">
                  <c:v>1600</c:v>
                </c:pt>
                <c:pt idx="10">
                  <c:v>1600</c:v>
                </c:pt>
                <c:pt idx="11">
                  <c:v>1600</c:v>
                </c:pt>
                <c:pt idx="12">
                  <c:v>1547.1</c:v>
                </c:pt>
                <c:pt idx="13">
                  <c:v>1547.1</c:v>
                </c:pt>
                <c:pt idx="14">
                  <c:v>1547.1</c:v>
                </c:pt>
                <c:pt idx="15">
                  <c:v>1547.1</c:v>
                </c:pt>
                <c:pt idx="16">
                  <c:v>1547.1</c:v>
                </c:pt>
                <c:pt idx="17">
                  <c:v>1547.1</c:v>
                </c:pt>
                <c:pt idx="18">
                  <c:v>1547.1</c:v>
                </c:pt>
                <c:pt idx="19">
                  <c:v>1547.1</c:v>
                </c:pt>
                <c:pt idx="20">
                  <c:v>1547.1</c:v>
                </c:pt>
                <c:pt idx="21">
                  <c:v>1547.1</c:v>
                </c:pt>
                <c:pt idx="22">
                  <c:v>1547.1</c:v>
                </c:pt>
                <c:pt idx="23">
                  <c:v>1547.1</c:v>
                </c:pt>
                <c:pt idx="24">
                  <c:v>1661.8000000000002</c:v>
                </c:pt>
                <c:pt idx="25">
                  <c:v>1661.8</c:v>
                </c:pt>
                <c:pt idx="26">
                  <c:v>1661.8</c:v>
                </c:pt>
                <c:pt idx="27">
                  <c:v>1661.8</c:v>
                </c:pt>
                <c:pt idx="28">
                  <c:v>1661.8</c:v>
                </c:pt>
                <c:pt idx="29">
                  <c:v>1661.8</c:v>
                </c:pt>
                <c:pt idx="30">
                  <c:v>1661.8</c:v>
                </c:pt>
                <c:pt idx="31">
                  <c:v>1661.8</c:v>
                </c:pt>
                <c:pt idx="32">
                  <c:v>1661.8</c:v>
                </c:pt>
                <c:pt idx="33">
                  <c:v>1661.8</c:v>
                </c:pt>
                <c:pt idx="34">
                  <c:v>1661.8</c:v>
                </c:pt>
                <c:pt idx="35">
                  <c:v>1661.8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2193-4C8E-9064-300C512BD056}"/>
            </c:ext>
          </c:extLst>
        </c:ser>
        <c:ser>
          <c:idx val="2"/>
          <c:order val="2"/>
          <c:tx>
            <c:v>Billing</c:v>
          </c:tx>
          <c:spPr>
            <a:ln>
              <a:prstDash val="solid"/>
            </a:ln>
          </c:spPr>
          <c:marker>
            <c:symbol val="none"/>
          </c:marker>
          <c:cat>
            <c:strRef>
              <c:f>'Signaux de demande'!$A$92:$A$127</c:f>
              <c:strCache>
                <c:ptCount val="36"/>
                <c:pt idx="0">
                  <c:v>Y-3 Jan</c:v>
                </c:pt>
                <c:pt idx="1">
                  <c:v>Y-3 Fév</c:v>
                </c:pt>
                <c:pt idx="2">
                  <c:v>Y-3 Mar</c:v>
                </c:pt>
                <c:pt idx="3">
                  <c:v>Y-3 Avr</c:v>
                </c:pt>
                <c:pt idx="4">
                  <c:v>Y-3 Mai</c:v>
                </c:pt>
                <c:pt idx="5">
                  <c:v>Y-3 Jun</c:v>
                </c:pt>
                <c:pt idx="6">
                  <c:v>Y-3 Jul</c:v>
                </c:pt>
                <c:pt idx="7">
                  <c:v>Y-3 Aoû</c:v>
                </c:pt>
                <c:pt idx="8">
                  <c:v>Y-3 Sep</c:v>
                </c:pt>
                <c:pt idx="9">
                  <c:v>Y-3 Oct</c:v>
                </c:pt>
                <c:pt idx="10">
                  <c:v>Y-3 Nov</c:v>
                </c:pt>
                <c:pt idx="11">
                  <c:v>Y-3 Déc</c:v>
                </c:pt>
                <c:pt idx="12">
                  <c:v>Y-2 Jan</c:v>
                </c:pt>
                <c:pt idx="13">
                  <c:v>Y-2 Fév</c:v>
                </c:pt>
                <c:pt idx="14">
                  <c:v>Y-2 Mar</c:v>
                </c:pt>
                <c:pt idx="15">
                  <c:v>Y-2 Avr</c:v>
                </c:pt>
                <c:pt idx="16">
                  <c:v>Y-2 Mai</c:v>
                </c:pt>
                <c:pt idx="17">
                  <c:v>Y-2 Jun</c:v>
                </c:pt>
                <c:pt idx="18">
                  <c:v>Y-2 Jul</c:v>
                </c:pt>
                <c:pt idx="19">
                  <c:v>Y-2 Aoû</c:v>
                </c:pt>
                <c:pt idx="20">
                  <c:v>Y-2 Sep</c:v>
                </c:pt>
                <c:pt idx="21">
                  <c:v>Y-2 Oct</c:v>
                </c:pt>
                <c:pt idx="22">
                  <c:v>Y-2 Nov</c:v>
                </c:pt>
                <c:pt idx="23">
                  <c:v>Y-2 Déc</c:v>
                </c:pt>
                <c:pt idx="24">
                  <c:v>Y-1 Jan</c:v>
                </c:pt>
                <c:pt idx="25">
                  <c:v>Y-1 Fév</c:v>
                </c:pt>
                <c:pt idx="26">
                  <c:v>Y-1 Mar</c:v>
                </c:pt>
                <c:pt idx="27">
                  <c:v>Y-1 Avr</c:v>
                </c:pt>
                <c:pt idx="28">
                  <c:v>Y-1 Mai</c:v>
                </c:pt>
                <c:pt idx="29">
                  <c:v>Y-1 Jun</c:v>
                </c:pt>
                <c:pt idx="30">
                  <c:v>Y-1 Jul</c:v>
                </c:pt>
                <c:pt idx="31">
                  <c:v>Y-1 Aoû</c:v>
                </c:pt>
                <c:pt idx="32">
                  <c:v>Y-1 Sep</c:v>
                </c:pt>
                <c:pt idx="33">
                  <c:v>Y-1 Oct</c:v>
                </c:pt>
                <c:pt idx="34">
                  <c:v>Y-1 Nov</c:v>
                </c:pt>
                <c:pt idx="35">
                  <c:v>Y-1 Déc</c:v>
                </c:pt>
              </c:strCache>
            </c:strRef>
          </c:cat>
          <c:val>
            <c:numRef>
              <c:f>'Signaux de demande'!$D$92:$D$127</c:f>
              <c:numCache>
                <c:formatCode>#,##0.0</c:formatCode>
                <c:ptCount val="36"/>
                <c:pt idx="0">
                  <c:v>800</c:v>
                </c:pt>
                <c:pt idx="1">
                  <c:v>800</c:v>
                </c:pt>
                <c:pt idx="2">
                  <c:v>800</c:v>
                </c:pt>
                <c:pt idx="3">
                  <c:v>800</c:v>
                </c:pt>
                <c:pt idx="4">
                  <c:v>800</c:v>
                </c:pt>
                <c:pt idx="5">
                  <c:v>800</c:v>
                </c:pt>
                <c:pt idx="6">
                  <c:v>800</c:v>
                </c:pt>
                <c:pt idx="7">
                  <c:v>800</c:v>
                </c:pt>
                <c:pt idx="8">
                  <c:v>800</c:v>
                </c:pt>
                <c:pt idx="9">
                  <c:v>800</c:v>
                </c:pt>
                <c:pt idx="10">
                  <c:v>800</c:v>
                </c:pt>
                <c:pt idx="11">
                  <c:v>800</c:v>
                </c:pt>
                <c:pt idx="12">
                  <c:v>795.4</c:v>
                </c:pt>
                <c:pt idx="13">
                  <c:v>742.5</c:v>
                </c:pt>
                <c:pt idx="14">
                  <c:v>742.5</c:v>
                </c:pt>
                <c:pt idx="15">
                  <c:v>742.5</c:v>
                </c:pt>
                <c:pt idx="16">
                  <c:v>742.5</c:v>
                </c:pt>
                <c:pt idx="17">
                  <c:v>742.5</c:v>
                </c:pt>
                <c:pt idx="18">
                  <c:v>742.5</c:v>
                </c:pt>
                <c:pt idx="19">
                  <c:v>742.5</c:v>
                </c:pt>
                <c:pt idx="20">
                  <c:v>742.5</c:v>
                </c:pt>
                <c:pt idx="21">
                  <c:v>742.5</c:v>
                </c:pt>
                <c:pt idx="22">
                  <c:v>742.5</c:v>
                </c:pt>
                <c:pt idx="23">
                  <c:v>742.5</c:v>
                </c:pt>
                <c:pt idx="24">
                  <c:v>752.5</c:v>
                </c:pt>
                <c:pt idx="25">
                  <c:v>867.2</c:v>
                </c:pt>
                <c:pt idx="26">
                  <c:v>867.2</c:v>
                </c:pt>
                <c:pt idx="27">
                  <c:v>867.2</c:v>
                </c:pt>
                <c:pt idx="28">
                  <c:v>867.2</c:v>
                </c:pt>
                <c:pt idx="29">
                  <c:v>867.2</c:v>
                </c:pt>
                <c:pt idx="30">
                  <c:v>867.2</c:v>
                </c:pt>
                <c:pt idx="31">
                  <c:v>867.2</c:v>
                </c:pt>
                <c:pt idx="32">
                  <c:v>867.2</c:v>
                </c:pt>
                <c:pt idx="33">
                  <c:v>867.2</c:v>
                </c:pt>
                <c:pt idx="34">
                  <c:v>867.2</c:v>
                </c:pt>
                <c:pt idx="35">
                  <c:v>867.2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2193-4C8E-9064-300C512BD0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#,##0.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Produit D — Booking / Backlog / Billing (36 mois, données fictives)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Booking</c:v>
          </c:tx>
          <c:spPr>
            <a:ln>
              <a:prstDash val="solid"/>
            </a:ln>
          </c:spPr>
          <c:marker>
            <c:symbol val="none"/>
          </c:marker>
          <c:cat>
            <c:strRef>
              <c:f>'Signaux de demande'!$A$134:$A$169</c:f>
              <c:strCache>
                <c:ptCount val="36"/>
                <c:pt idx="0">
                  <c:v>Y-3 Jan</c:v>
                </c:pt>
                <c:pt idx="1">
                  <c:v>Y-3 Fév</c:v>
                </c:pt>
                <c:pt idx="2">
                  <c:v>Y-3 Mar</c:v>
                </c:pt>
                <c:pt idx="3">
                  <c:v>Y-3 Avr</c:v>
                </c:pt>
                <c:pt idx="4">
                  <c:v>Y-3 Mai</c:v>
                </c:pt>
                <c:pt idx="5">
                  <c:v>Y-3 Jun</c:v>
                </c:pt>
                <c:pt idx="6">
                  <c:v>Y-3 Jul</c:v>
                </c:pt>
                <c:pt idx="7">
                  <c:v>Y-3 Aoû</c:v>
                </c:pt>
                <c:pt idx="8">
                  <c:v>Y-3 Sep</c:v>
                </c:pt>
                <c:pt idx="9">
                  <c:v>Y-3 Oct</c:v>
                </c:pt>
                <c:pt idx="10">
                  <c:v>Y-3 Nov</c:v>
                </c:pt>
                <c:pt idx="11">
                  <c:v>Y-3 Déc</c:v>
                </c:pt>
                <c:pt idx="12">
                  <c:v>Y-2 Jan</c:v>
                </c:pt>
                <c:pt idx="13">
                  <c:v>Y-2 Fév</c:v>
                </c:pt>
                <c:pt idx="14">
                  <c:v>Y-2 Mar</c:v>
                </c:pt>
                <c:pt idx="15">
                  <c:v>Y-2 Avr</c:v>
                </c:pt>
                <c:pt idx="16">
                  <c:v>Y-2 Mai</c:v>
                </c:pt>
                <c:pt idx="17">
                  <c:v>Y-2 Jun</c:v>
                </c:pt>
                <c:pt idx="18">
                  <c:v>Y-2 Jul</c:v>
                </c:pt>
                <c:pt idx="19">
                  <c:v>Y-2 Aoû</c:v>
                </c:pt>
                <c:pt idx="20">
                  <c:v>Y-2 Sep</c:v>
                </c:pt>
                <c:pt idx="21">
                  <c:v>Y-2 Oct</c:v>
                </c:pt>
                <c:pt idx="22">
                  <c:v>Y-2 Nov</c:v>
                </c:pt>
                <c:pt idx="23">
                  <c:v>Y-2 Déc</c:v>
                </c:pt>
                <c:pt idx="24">
                  <c:v>Y-1 Jan</c:v>
                </c:pt>
                <c:pt idx="25">
                  <c:v>Y-1 Fév</c:v>
                </c:pt>
                <c:pt idx="26">
                  <c:v>Y-1 Mar</c:v>
                </c:pt>
                <c:pt idx="27">
                  <c:v>Y-1 Avr</c:v>
                </c:pt>
                <c:pt idx="28">
                  <c:v>Y-1 Mai</c:v>
                </c:pt>
                <c:pt idx="29">
                  <c:v>Y-1 Jun</c:v>
                </c:pt>
                <c:pt idx="30">
                  <c:v>Y-1 Jul</c:v>
                </c:pt>
                <c:pt idx="31">
                  <c:v>Y-1 Aoû</c:v>
                </c:pt>
                <c:pt idx="32">
                  <c:v>Y-1 Sep</c:v>
                </c:pt>
                <c:pt idx="33">
                  <c:v>Y-1 Oct</c:v>
                </c:pt>
                <c:pt idx="34">
                  <c:v>Y-1 Nov</c:v>
                </c:pt>
                <c:pt idx="35">
                  <c:v>Y-1 Déc</c:v>
                </c:pt>
              </c:strCache>
            </c:strRef>
          </c:cat>
          <c:val>
            <c:numRef>
              <c:f>'Signaux de demande'!$B$134:$B$169</c:f>
              <c:numCache>
                <c:formatCode>#,##0.0</c:formatCode>
                <c:ptCount val="36"/>
                <c:pt idx="0">
                  <c:v>1200</c:v>
                </c:pt>
                <c:pt idx="1">
                  <c:v>1200</c:v>
                </c:pt>
                <c:pt idx="2">
                  <c:v>1200</c:v>
                </c:pt>
                <c:pt idx="3">
                  <c:v>1200</c:v>
                </c:pt>
                <c:pt idx="4">
                  <c:v>1200</c:v>
                </c:pt>
                <c:pt idx="5">
                  <c:v>1200</c:v>
                </c:pt>
                <c:pt idx="6">
                  <c:v>1200</c:v>
                </c:pt>
                <c:pt idx="7">
                  <c:v>1200</c:v>
                </c:pt>
                <c:pt idx="8">
                  <c:v>1200</c:v>
                </c:pt>
                <c:pt idx="9">
                  <c:v>1200</c:v>
                </c:pt>
                <c:pt idx="10">
                  <c:v>1200</c:v>
                </c:pt>
                <c:pt idx="11">
                  <c:v>1200</c:v>
                </c:pt>
                <c:pt idx="12">
                  <c:v>1162.9000000000001</c:v>
                </c:pt>
                <c:pt idx="13">
                  <c:v>1162.9000000000001</c:v>
                </c:pt>
                <c:pt idx="14">
                  <c:v>1162.9000000000001</c:v>
                </c:pt>
                <c:pt idx="15">
                  <c:v>1162.9000000000001</c:v>
                </c:pt>
                <c:pt idx="16">
                  <c:v>1162.9000000000001</c:v>
                </c:pt>
                <c:pt idx="17">
                  <c:v>1162.9000000000001</c:v>
                </c:pt>
                <c:pt idx="18">
                  <c:v>1162.9000000000001</c:v>
                </c:pt>
                <c:pt idx="19">
                  <c:v>1162.9000000000001</c:v>
                </c:pt>
                <c:pt idx="20">
                  <c:v>1162.9000000000001</c:v>
                </c:pt>
                <c:pt idx="21">
                  <c:v>1162.9000000000001</c:v>
                </c:pt>
                <c:pt idx="22">
                  <c:v>1162.9000000000001</c:v>
                </c:pt>
                <c:pt idx="23">
                  <c:v>1162.9000000000001</c:v>
                </c:pt>
                <c:pt idx="24">
                  <c:v>1128</c:v>
                </c:pt>
                <c:pt idx="25">
                  <c:v>1128</c:v>
                </c:pt>
                <c:pt idx="26">
                  <c:v>1128</c:v>
                </c:pt>
                <c:pt idx="27">
                  <c:v>1128</c:v>
                </c:pt>
                <c:pt idx="28">
                  <c:v>1128</c:v>
                </c:pt>
                <c:pt idx="29">
                  <c:v>1128</c:v>
                </c:pt>
                <c:pt idx="30">
                  <c:v>1128</c:v>
                </c:pt>
                <c:pt idx="31">
                  <c:v>1128</c:v>
                </c:pt>
                <c:pt idx="32">
                  <c:v>1128</c:v>
                </c:pt>
                <c:pt idx="33">
                  <c:v>1128</c:v>
                </c:pt>
                <c:pt idx="34">
                  <c:v>1128</c:v>
                </c:pt>
                <c:pt idx="35">
                  <c:v>1128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FFA2-4061-BC69-2EE186309159}"/>
            </c:ext>
          </c:extLst>
        </c:ser>
        <c:ser>
          <c:idx val="1"/>
          <c:order val="1"/>
          <c:tx>
            <c:v>Backlog</c:v>
          </c:tx>
          <c:spPr>
            <a:ln>
              <a:prstDash val="solid"/>
            </a:ln>
          </c:spPr>
          <c:marker>
            <c:symbol val="none"/>
          </c:marker>
          <c:cat>
            <c:strRef>
              <c:f>'Signaux de demande'!$A$134:$A$169</c:f>
              <c:strCache>
                <c:ptCount val="36"/>
                <c:pt idx="0">
                  <c:v>Y-3 Jan</c:v>
                </c:pt>
                <c:pt idx="1">
                  <c:v>Y-3 Fév</c:v>
                </c:pt>
                <c:pt idx="2">
                  <c:v>Y-3 Mar</c:v>
                </c:pt>
                <c:pt idx="3">
                  <c:v>Y-3 Avr</c:v>
                </c:pt>
                <c:pt idx="4">
                  <c:v>Y-3 Mai</c:v>
                </c:pt>
                <c:pt idx="5">
                  <c:v>Y-3 Jun</c:v>
                </c:pt>
                <c:pt idx="6">
                  <c:v>Y-3 Jul</c:v>
                </c:pt>
                <c:pt idx="7">
                  <c:v>Y-3 Aoû</c:v>
                </c:pt>
                <c:pt idx="8">
                  <c:v>Y-3 Sep</c:v>
                </c:pt>
                <c:pt idx="9">
                  <c:v>Y-3 Oct</c:v>
                </c:pt>
                <c:pt idx="10">
                  <c:v>Y-3 Nov</c:v>
                </c:pt>
                <c:pt idx="11">
                  <c:v>Y-3 Déc</c:v>
                </c:pt>
                <c:pt idx="12">
                  <c:v>Y-2 Jan</c:v>
                </c:pt>
                <c:pt idx="13">
                  <c:v>Y-2 Fév</c:v>
                </c:pt>
                <c:pt idx="14">
                  <c:v>Y-2 Mar</c:v>
                </c:pt>
                <c:pt idx="15">
                  <c:v>Y-2 Avr</c:v>
                </c:pt>
                <c:pt idx="16">
                  <c:v>Y-2 Mai</c:v>
                </c:pt>
                <c:pt idx="17">
                  <c:v>Y-2 Jun</c:v>
                </c:pt>
                <c:pt idx="18">
                  <c:v>Y-2 Jul</c:v>
                </c:pt>
                <c:pt idx="19">
                  <c:v>Y-2 Aoû</c:v>
                </c:pt>
                <c:pt idx="20">
                  <c:v>Y-2 Sep</c:v>
                </c:pt>
                <c:pt idx="21">
                  <c:v>Y-2 Oct</c:v>
                </c:pt>
                <c:pt idx="22">
                  <c:v>Y-2 Nov</c:v>
                </c:pt>
                <c:pt idx="23">
                  <c:v>Y-2 Déc</c:v>
                </c:pt>
                <c:pt idx="24">
                  <c:v>Y-1 Jan</c:v>
                </c:pt>
                <c:pt idx="25">
                  <c:v>Y-1 Fév</c:v>
                </c:pt>
                <c:pt idx="26">
                  <c:v>Y-1 Mar</c:v>
                </c:pt>
                <c:pt idx="27">
                  <c:v>Y-1 Avr</c:v>
                </c:pt>
                <c:pt idx="28">
                  <c:v>Y-1 Mai</c:v>
                </c:pt>
                <c:pt idx="29">
                  <c:v>Y-1 Jun</c:v>
                </c:pt>
                <c:pt idx="30">
                  <c:v>Y-1 Jul</c:v>
                </c:pt>
                <c:pt idx="31">
                  <c:v>Y-1 Aoû</c:v>
                </c:pt>
                <c:pt idx="32">
                  <c:v>Y-1 Sep</c:v>
                </c:pt>
                <c:pt idx="33">
                  <c:v>Y-1 Oct</c:v>
                </c:pt>
                <c:pt idx="34">
                  <c:v>Y-1 Nov</c:v>
                </c:pt>
                <c:pt idx="35">
                  <c:v>Y-1 Déc</c:v>
                </c:pt>
              </c:strCache>
            </c:strRef>
          </c:cat>
          <c:val>
            <c:numRef>
              <c:f>'Signaux de demande'!$C$134:$C$169</c:f>
              <c:numCache>
                <c:formatCode>#,##0.0</c:formatCode>
                <c:ptCount val="36"/>
                <c:pt idx="0">
                  <c:v>2400</c:v>
                </c:pt>
                <c:pt idx="1">
                  <c:v>2400</c:v>
                </c:pt>
                <c:pt idx="2">
                  <c:v>2400</c:v>
                </c:pt>
                <c:pt idx="3">
                  <c:v>2400</c:v>
                </c:pt>
                <c:pt idx="4">
                  <c:v>2400</c:v>
                </c:pt>
                <c:pt idx="5">
                  <c:v>2400</c:v>
                </c:pt>
                <c:pt idx="6">
                  <c:v>2400</c:v>
                </c:pt>
                <c:pt idx="7">
                  <c:v>2400</c:v>
                </c:pt>
                <c:pt idx="8">
                  <c:v>2400</c:v>
                </c:pt>
                <c:pt idx="9">
                  <c:v>2400</c:v>
                </c:pt>
                <c:pt idx="10">
                  <c:v>2400</c:v>
                </c:pt>
                <c:pt idx="11">
                  <c:v>2400</c:v>
                </c:pt>
                <c:pt idx="12">
                  <c:v>2365.9</c:v>
                </c:pt>
                <c:pt idx="13">
                  <c:v>2365.9</c:v>
                </c:pt>
                <c:pt idx="14">
                  <c:v>2365.9</c:v>
                </c:pt>
                <c:pt idx="15">
                  <c:v>2365.9</c:v>
                </c:pt>
                <c:pt idx="16">
                  <c:v>2365.9</c:v>
                </c:pt>
                <c:pt idx="17">
                  <c:v>2365.9</c:v>
                </c:pt>
                <c:pt idx="18">
                  <c:v>2365.9</c:v>
                </c:pt>
                <c:pt idx="19">
                  <c:v>2365.9</c:v>
                </c:pt>
                <c:pt idx="20">
                  <c:v>2365.9</c:v>
                </c:pt>
                <c:pt idx="21">
                  <c:v>2365.9</c:v>
                </c:pt>
                <c:pt idx="22">
                  <c:v>2365.9</c:v>
                </c:pt>
                <c:pt idx="23">
                  <c:v>2365.9</c:v>
                </c:pt>
                <c:pt idx="24">
                  <c:v>2333.8000000000002</c:v>
                </c:pt>
                <c:pt idx="25">
                  <c:v>2333.8000000000002</c:v>
                </c:pt>
                <c:pt idx="26">
                  <c:v>2333.8000000000002</c:v>
                </c:pt>
                <c:pt idx="27">
                  <c:v>2333.8000000000002</c:v>
                </c:pt>
                <c:pt idx="28">
                  <c:v>2333.8000000000002</c:v>
                </c:pt>
                <c:pt idx="29">
                  <c:v>2333.8000000000002</c:v>
                </c:pt>
                <c:pt idx="30">
                  <c:v>2333.8000000000002</c:v>
                </c:pt>
                <c:pt idx="31">
                  <c:v>2333.8000000000002</c:v>
                </c:pt>
                <c:pt idx="32">
                  <c:v>2333.8000000000002</c:v>
                </c:pt>
                <c:pt idx="33">
                  <c:v>2333.8000000000002</c:v>
                </c:pt>
                <c:pt idx="34">
                  <c:v>2333.8000000000002</c:v>
                </c:pt>
                <c:pt idx="35">
                  <c:v>2333.8000000000002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FFA2-4061-BC69-2EE186309159}"/>
            </c:ext>
          </c:extLst>
        </c:ser>
        <c:ser>
          <c:idx val="2"/>
          <c:order val="2"/>
          <c:tx>
            <c:v>Billing</c:v>
          </c:tx>
          <c:spPr>
            <a:ln>
              <a:prstDash val="solid"/>
            </a:ln>
          </c:spPr>
          <c:marker>
            <c:symbol val="none"/>
          </c:marker>
          <c:cat>
            <c:strRef>
              <c:f>'Signaux de demande'!$A$134:$A$169</c:f>
              <c:strCache>
                <c:ptCount val="36"/>
                <c:pt idx="0">
                  <c:v>Y-3 Jan</c:v>
                </c:pt>
                <c:pt idx="1">
                  <c:v>Y-3 Fév</c:v>
                </c:pt>
                <c:pt idx="2">
                  <c:v>Y-3 Mar</c:v>
                </c:pt>
                <c:pt idx="3">
                  <c:v>Y-3 Avr</c:v>
                </c:pt>
                <c:pt idx="4">
                  <c:v>Y-3 Mai</c:v>
                </c:pt>
                <c:pt idx="5">
                  <c:v>Y-3 Jun</c:v>
                </c:pt>
                <c:pt idx="6">
                  <c:v>Y-3 Jul</c:v>
                </c:pt>
                <c:pt idx="7">
                  <c:v>Y-3 Aoû</c:v>
                </c:pt>
                <c:pt idx="8">
                  <c:v>Y-3 Sep</c:v>
                </c:pt>
                <c:pt idx="9">
                  <c:v>Y-3 Oct</c:v>
                </c:pt>
                <c:pt idx="10">
                  <c:v>Y-3 Nov</c:v>
                </c:pt>
                <c:pt idx="11">
                  <c:v>Y-3 Déc</c:v>
                </c:pt>
                <c:pt idx="12">
                  <c:v>Y-2 Jan</c:v>
                </c:pt>
                <c:pt idx="13">
                  <c:v>Y-2 Fév</c:v>
                </c:pt>
                <c:pt idx="14">
                  <c:v>Y-2 Mar</c:v>
                </c:pt>
                <c:pt idx="15">
                  <c:v>Y-2 Avr</c:v>
                </c:pt>
                <c:pt idx="16">
                  <c:v>Y-2 Mai</c:v>
                </c:pt>
                <c:pt idx="17">
                  <c:v>Y-2 Jun</c:v>
                </c:pt>
                <c:pt idx="18">
                  <c:v>Y-2 Jul</c:v>
                </c:pt>
                <c:pt idx="19">
                  <c:v>Y-2 Aoû</c:v>
                </c:pt>
                <c:pt idx="20">
                  <c:v>Y-2 Sep</c:v>
                </c:pt>
                <c:pt idx="21">
                  <c:v>Y-2 Oct</c:v>
                </c:pt>
                <c:pt idx="22">
                  <c:v>Y-2 Nov</c:v>
                </c:pt>
                <c:pt idx="23">
                  <c:v>Y-2 Déc</c:v>
                </c:pt>
                <c:pt idx="24">
                  <c:v>Y-1 Jan</c:v>
                </c:pt>
                <c:pt idx="25">
                  <c:v>Y-1 Fév</c:v>
                </c:pt>
                <c:pt idx="26">
                  <c:v>Y-1 Mar</c:v>
                </c:pt>
                <c:pt idx="27">
                  <c:v>Y-1 Avr</c:v>
                </c:pt>
                <c:pt idx="28">
                  <c:v>Y-1 Mai</c:v>
                </c:pt>
                <c:pt idx="29">
                  <c:v>Y-1 Jun</c:v>
                </c:pt>
                <c:pt idx="30">
                  <c:v>Y-1 Jul</c:v>
                </c:pt>
                <c:pt idx="31">
                  <c:v>Y-1 Aoû</c:v>
                </c:pt>
                <c:pt idx="32">
                  <c:v>Y-1 Sep</c:v>
                </c:pt>
                <c:pt idx="33">
                  <c:v>Y-1 Oct</c:v>
                </c:pt>
                <c:pt idx="34">
                  <c:v>Y-1 Nov</c:v>
                </c:pt>
                <c:pt idx="35">
                  <c:v>Y-1 Déc</c:v>
                </c:pt>
              </c:strCache>
            </c:strRef>
          </c:cat>
          <c:val>
            <c:numRef>
              <c:f>'Signaux de demande'!$D$134:$D$169</c:f>
              <c:numCache>
                <c:formatCode>#,##0.0</c:formatCode>
                <c:ptCount val="36"/>
                <c:pt idx="0">
                  <c:v>1200</c:v>
                </c:pt>
                <c:pt idx="1">
                  <c:v>1200</c:v>
                </c:pt>
                <c:pt idx="2">
                  <c:v>1200</c:v>
                </c:pt>
                <c:pt idx="3">
                  <c:v>1200</c:v>
                </c:pt>
                <c:pt idx="4">
                  <c:v>1200</c:v>
                </c:pt>
                <c:pt idx="5">
                  <c:v>1200</c:v>
                </c:pt>
                <c:pt idx="6">
                  <c:v>1200</c:v>
                </c:pt>
                <c:pt idx="7">
                  <c:v>1200</c:v>
                </c:pt>
                <c:pt idx="8">
                  <c:v>1200</c:v>
                </c:pt>
                <c:pt idx="9">
                  <c:v>1200</c:v>
                </c:pt>
                <c:pt idx="10">
                  <c:v>1200</c:v>
                </c:pt>
                <c:pt idx="11">
                  <c:v>1200</c:v>
                </c:pt>
                <c:pt idx="12">
                  <c:v>1197</c:v>
                </c:pt>
                <c:pt idx="13">
                  <c:v>1162.9000000000001</c:v>
                </c:pt>
                <c:pt idx="14">
                  <c:v>1162.9000000000001</c:v>
                </c:pt>
                <c:pt idx="15">
                  <c:v>1162.9000000000001</c:v>
                </c:pt>
                <c:pt idx="16">
                  <c:v>1162.9000000000001</c:v>
                </c:pt>
                <c:pt idx="17">
                  <c:v>1162.9000000000001</c:v>
                </c:pt>
                <c:pt idx="18">
                  <c:v>1162.9000000000001</c:v>
                </c:pt>
                <c:pt idx="19">
                  <c:v>1162.9000000000001</c:v>
                </c:pt>
                <c:pt idx="20">
                  <c:v>1162.9000000000001</c:v>
                </c:pt>
                <c:pt idx="21">
                  <c:v>1162.9000000000001</c:v>
                </c:pt>
                <c:pt idx="22">
                  <c:v>1162.9000000000001</c:v>
                </c:pt>
                <c:pt idx="23">
                  <c:v>1162.9000000000001</c:v>
                </c:pt>
                <c:pt idx="24">
                  <c:v>1160.0999999999999</c:v>
                </c:pt>
                <c:pt idx="25">
                  <c:v>1128</c:v>
                </c:pt>
                <c:pt idx="26">
                  <c:v>1128</c:v>
                </c:pt>
                <c:pt idx="27">
                  <c:v>1128</c:v>
                </c:pt>
                <c:pt idx="28">
                  <c:v>1128</c:v>
                </c:pt>
                <c:pt idx="29">
                  <c:v>1128</c:v>
                </c:pt>
                <c:pt idx="30">
                  <c:v>1128</c:v>
                </c:pt>
                <c:pt idx="31">
                  <c:v>1128</c:v>
                </c:pt>
                <c:pt idx="32">
                  <c:v>1128</c:v>
                </c:pt>
                <c:pt idx="33">
                  <c:v>1128</c:v>
                </c:pt>
                <c:pt idx="34">
                  <c:v>1128</c:v>
                </c:pt>
                <c:pt idx="35">
                  <c:v>1128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FFA2-4061-BC69-2EE1863091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#,##0.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Produit E — Booking / Backlog / Billing (36 mois, données fictives)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Booking</c:v>
          </c:tx>
          <c:spPr>
            <a:ln>
              <a:prstDash val="solid"/>
            </a:ln>
          </c:spPr>
          <c:marker>
            <c:symbol val="none"/>
          </c:marker>
          <c:cat>
            <c:strRef>
              <c:f>'Signaux de demande'!$A$176:$A$211</c:f>
              <c:strCache>
                <c:ptCount val="36"/>
                <c:pt idx="0">
                  <c:v>Y-3 Jan</c:v>
                </c:pt>
                <c:pt idx="1">
                  <c:v>Y-3 Fév</c:v>
                </c:pt>
                <c:pt idx="2">
                  <c:v>Y-3 Mar</c:v>
                </c:pt>
                <c:pt idx="3">
                  <c:v>Y-3 Avr</c:v>
                </c:pt>
                <c:pt idx="4">
                  <c:v>Y-3 Mai</c:v>
                </c:pt>
                <c:pt idx="5">
                  <c:v>Y-3 Jun</c:v>
                </c:pt>
                <c:pt idx="6">
                  <c:v>Y-3 Jul</c:v>
                </c:pt>
                <c:pt idx="7">
                  <c:v>Y-3 Aoû</c:v>
                </c:pt>
                <c:pt idx="8">
                  <c:v>Y-3 Sep</c:v>
                </c:pt>
                <c:pt idx="9">
                  <c:v>Y-3 Oct</c:v>
                </c:pt>
                <c:pt idx="10">
                  <c:v>Y-3 Nov</c:v>
                </c:pt>
                <c:pt idx="11">
                  <c:v>Y-3 Déc</c:v>
                </c:pt>
                <c:pt idx="12">
                  <c:v>Y-2 Jan</c:v>
                </c:pt>
                <c:pt idx="13">
                  <c:v>Y-2 Fév</c:v>
                </c:pt>
                <c:pt idx="14">
                  <c:v>Y-2 Mar</c:v>
                </c:pt>
                <c:pt idx="15">
                  <c:v>Y-2 Avr</c:v>
                </c:pt>
                <c:pt idx="16">
                  <c:v>Y-2 Mai</c:v>
                </c:pt>
                <c:pt idx="17">
                  <c:v>Y-2 Jun</c:v>
                </c:pt>
                <c:pt idx="18">
                  <c:v>Y-2 Jul</c:v>
                </c:pt>
                <c:pt idx="19">
                  <c:v>Y-2 Aoû</c:v>
                </c:pt>
                <c:pt idx="20">
                  <c:v>Y-2 Sep</c:v>
                </c:pt>
                <c:pt idx="21">
                  <c:v>Y-2 Oct</c:v>
                </c:pt>
                <c:pt idx="22">
                  <c:v>Y-2 Nov</c:v>
                </c:pt>
                <c:pt idx="23">
                  <c:v>Y-2 Déc</c:v>
                </c:pt>
                <c:pt idx="24">
                  <c:v>Y-1 Jan</c:v>
                </c:pt>
                <c:pt idx="25">
                  <c:v>Y-1 Fév</c:v>
                </c:pt>
                <c:pt idx="26">
                  <c:v>Y-1 Mar</c:v>
                </c:pt>
                <c:pt idx="27">
                  <c:v>Y-1 Avr</c:v>
                </c:pt>
                <c:pt idx="28">
                  <c:v>Y-1 Mai</c:v>
                </c:pt>
                <c:pt idx="29">
                  <c:v>Y-1 Jun</c:v>
                </c:pt>
                <c:pt idx="30">
                  <c:v>Y-1 Jul</c:v>
                </c:pt>
                <c:pt idx="31">
                  <c:v>Y-1 Aoû</c:v>
                </c:pt>
                <c:pt idx="32">
                  <c:v>Y-1 Sep</c:v>
                </c:pt>
                <c:pt idx="33">
                  <c:v>Y-1 Oct</c:v>
                </c:pt>
                <c:pt idx="34">
                  <c:v>Y-1 Nov</c:v>
                </c:pt>
                <c:pt idx="35">
                  <c:v>Y-1 Déc</c:v>
                </c:pt>
              </c:strCache>
            </c:strRef>
          </c:cat>
          <c:val>
            <c:numRef>
              <c:f>'Signaux de demande'!$B$176:$B$211</c:f>
              <c:numCache>
                <c:formatCode>#,##0.0</c:formatCode>
                <c:ptCount val="36"/>
                <c:pt idx="0">
                  <c:v>900</c:v>
                </c:pt>
                <c:pt idx="1">
                  <c:v>900</c:v>
                </c:pt>
                <c:pt idx="2">
                  <c:v>900</c:v>
                </c:pt>
                <c:pt idx="3">
                  <c:v>900</c:v>
                </c:pt>
                <c:pt idx="4">
                  <c:v>900</c:v>
                </c:pt>
                <c:pt idx="5">
                  <c:v>900</c:v>
                </c:pt>
                <c:pt idx="6">
                  <c:v>900</c:v>
                </c:pt>
                <c:pt idx="7">
                  <c:v>900</c:v>
                </c:pt>
                <c:pt idx="8">
                  <c:v>900</c:v>
                </c:pt>
                <c:pt idx="9">
                  <c:v>900</c:v>
                </c:pt>
                <c:pt idx="10">
                  <c:v>900</c:v>
                </c:pt>
                <c:pt idx="11">
                  <c:v>900</c:v>
                </c:pt>
                <c:pt idx="12">
                  <c:v>835.3</c:v>
                </c:pt>
                <c:pt idx="13">
                  <c:v>835.3</c:v>
                </c:pt>
                <c:pt idx="14">
                  <c:v>835.3</c:v>
                </c:pt>
                <c:pt idx="15">
                  <c:v>835.3</c:v>
                </c:pt>
                <c:pt idx="16">
                  <c:v>835.3</c:v>
                </c:pt>
                <c:pt idx="17">
                  <c:v>835.3</c:v>
                </c:pt>
                <c:pt idx="18">
                  <c:v>835.3</c:v>
                </c:pt>
                <c:pt idx="19">
                  <c:v>835.3</c:v>
                </c:pt>
                <c:pt idx="20">
                  <c:v>835.3</c:v>
                </c:pt>
                <c:pt idx="21">
                  <c:v>835.3</c:v>
                </c:pt>
                <c:pt idx="22">
                  <c:v>835.3</c:v>
                </c:pt>
                <c:pt idx="23">
                  <c:v>835.3</c:v>
                </c:pt>
                <c:pt idx="24">
                  <c:v>1010.7</c:v>
                </c:pt>
                <c:pt idx="25">
                  <c:v>1010.7</c:v>
                </c:pt>
                <c:pt idx="26">
                  <c:v>1010.7</c:v>
                </c:pt>
                <c:pt idx="27">
                  <c:v>1010.7</c:v>
                </c:pt>
                <c:pt idx="28">
                  <c:v>1010.7</c:v>
                </c:pt>
                <c:pt idx="29">
                  <c:v>1010.7</c:v>
                </c:pt>
                <c:pt idx="30">
                  <c:v>1010.7</c:v>
                </c:pt>
                <c:pt idx="31">
                  <c:v>1010.7</c:v>
                </c:pt>
                <c:pt idx="32">
                  <c:v>1010.7</c:v>
                </c:pt>
                <c:pt idx="33">
                  <c:v>870.4</c:v>
                </c:pt>
                <c:pt idx="34">
                  <c:v>870.4</c:v>
                </c:pt>
                <c:pt idx="35">
                  <c:v>870.4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158A-4547-85A7-7235386F7FE9}"/>
            </c:ext>
          </c:extLst>
        </c:ser>
        <c:ser>
          <c:idx val="1"/>
          <c:order val="1"/>
          <c:tx>
            <c:v>Backlog</c:v>
          </c:tx>
          <c:spPr>
            <a:ln>
              <a:prstDash val="solid"/>
            </a:ln>
          </c:spPr>
          <c:marker>
            <c:symbol val="none"/>
          </c:marker>
          <c:cat>
            <c:strRef>
              <c:f>'Signaux de demande'!$A$176:$A$211</c:f>
              <c:strCache>
                <c:ptCount val="36"/>
                <c:pt idx="0">
                  <c:v>Y-3 Jan</c:v>
                </c:pt>
                <c:pt idx="1">
                  <c:v>Y-3 Fév</c:v>
                </c:pt>
                <c:pt idx="2">
                  <c:v>Y-3 Mar</c:v>
                </c:pt>
                <c:pt idx="3">
                  <c:v>Y-3 Avr</c:v>
                </c:pt>
                <c:pt idx="4">
                  <c:v>Y-3 Mai</c:v>
                </c:pt>
                <c:pt idx="5">
                  <c:v>Y-3 Jun</c:v>
                </c:pt>
                <c:pt idx="6">
                  <c:v>Y-3 Jul</c:v>
                </c:pt>
                <c:pt idx="7">
                  <c:v>Y-3 Aoû</c:v>
                </c:pt>
                <c:pt idx="8">
                  <c:v>Y-3 Sep</c:v>
                </c:pt>
                <c:pt idx="9">
                  <c:v>Y-3 Oct</c:v>
                </c:pt>
                <c:pt idx="10">
                  <c:v>Y-3 Nov</c:v>
                </c:pt>
                <c:pt idx="11">
                  <c:v>Y-3 Déc</c:v>
                </c:pt>
                <c:pt idx="12">
                  <c:v>Y-2 Jan</c:v>
                </c:pt>
                <c:pt idx="13">
                  <c:v>Y-2 Fév</c:v>
                </c:pt>
                <c:pt idx="14">
                  <c:v>Y-2 Mar</c:v>
                </c:pt>
                <c:pt idx="15">
                  <c:v>Y-2 Avr</c:v>
                </c:pt>
                <c:pt idx="16">
                  <c:v>Y-2 Mai</c:v>
                </c:pt>
                <c:pt idx="17">
                  <c:v>Y-2 Jun</c:v>
                </c:pt>
                <c:pt idx="18">
                  <c:v>Y-2 Jul</c:v>
                </c:pt>
                <c:pt idx="19">
                  <c:v>Y-2 Aoû</c:v>
                </c:pt>
                <c:pt idx="20">
                  <c:v>Y-2 Sep</c:v>
                </c:pt>
                <c:pt idx="21">
                  <c:v>Y-2 Oct</c:v>
                </c:pt>
                <c:pt idx="22">
                  <c:v>Y-2 Nov</c:v>
                </c:pt>
                <c:pt idx="23">
                  <c:v>Y-2 Déc</c:v>
                </c:pt>
                <c:pt idx="24">
                  <c:v>Y-1 Jan</c:v>
                </c:pt>
                <c:pt idx="25">
                  <c:v>Y-1 Fév</c:v>
                </c:pt>
                <c:pt idx="26">
                  <c:v>Y-1 Mar</c:v>
                </c:pt>
                <c:pt idx="27">
                  <c:v>Y-1 Avr</c:v>
                </c:pt>
                <c:pt idx="28">
                  <c:v>Y-1 Mai</c:v>
                </c:pt>
                <c:pt idx="29">
                  <c:v>Y-1 Jun</c:v>
                </c:pt>
                <c:pt idx="30">
                  <c:v>Y-1 Jul</c:v>
                </c:pt>
                <c:pt idx="31">
                  <c:v>Y-1 Aoû</c:v>
                </c:pt>
                <c:pt idx="32">
                  <c:v>Y-1 Sep</c:v>
                </c:pt>
                <c:pt idx="33">
                  <c:v>Y-1 Oct</c:v>
                </c:pt>
                <c:pt idx="34">
                  <c:v>Y-1 Nov</c:v>
                </c:pt>
                <c:pt idx="35">
                  <c:v>Y-1 Déc</c:v>
                </c:pt>
              </c:strCache>
            </c:strRef>
          </c:cat>
          <c:val>
            <c:numRef>
              <c:f>'Signaux de demande'!$C$176:$C$211</c:f>
              <c:numCache>
                <c:formatCode>#,##0.0</c:formatCode>
                <c:ptCount val="36"/>
                <c:pt idx="0">
                  <c:v>1800</c:v>
                </c:pt>
                <c:pt idx="1">
                  <c:v>1800</c:v>
                </c:pt>
                <c:pt idx="2">
                  <c:v>1800</c:v>
                </c:pt>
                <c:pt idx="3">
                  <c:v>1800</c:v>
                </c:pt>
                <c:pt idx="4">
                  <c:v>1800</c:v>
                </c:pt>
                <c:pt idx="5">
                  <c:v>1800</c:v>
                </c:pt>
                <c:pt idx="6">
                  <c:v>1800</c:v>
                </c:pt>
                <c:pt idx="7">
                  <c:v>1800</c:v>
                </c:pt>
                <c:pt idx="8">
                  <c:v>1800</c:v>
                </c:pt>
                <c:pt idx="9">
                  <c:v>1800</c:v>
                </c:pt>
                <c:pt idx="10">
                  <c:v>1800</c:v>
                </c:pt>
                <c:pt idx="11">
                  <c:v>1800</c:v>
                </c:pt>
                <c:pt idx="12">
                  <c:v>1740.5000000000002</c:v>
                </c:pt>
                <c:pt idx="13">
                  <c:v>1740.5000000000002</c:v>
                </c:pt>
                <c:pt idx="14">
                  <c:v>1740.5000000000002</c:v>
                </c:pt>
                <c:pt idx="15">
                  <c:v>1740.5000000000002</c:v>
                </c:pt>
                <c:pt idx="16">
                  <c:v>1740.5000000000002</c:v>
                </c:pt>
                <c:pt idx="17">
                  <c:v>1740.5000000000002</c:v>
                </c:pt>
                <c:pt idx="18">
                  <c:v>1740.5000000000002</c:v>
                </c:pt>
                <c:pt idx="19">
                  <c:v>1740.5000000000002</c:v>
                </c:pt>
                <c:pt idx="20">
                  <c:v>1740.5000000000002</c:v>
                </c:pt>
                <c:pt idx="21">
                  <c:v>1740.5000000000002</c:v>
                </c:pt>
                <c:pt idx="22">
                  <c:v>1740.5000000000002</c:v>
                </c:pt>
                <c:pt idx="23">
                  <c:v>1740.5000000000002</c:v>
                </c:pt>
                <c:pt idx="24">
                  <c:v>1901.9000000000003</c:v>
                </c:pt>
                <c:pt idx="25">
                  <c:v>1901.9000000000003</c:v>
                </c:pt>
                <c:pt idx="26">
                  <c:v>1901.9000000000003</c:v>
                </c:pt>
                <c:pt idx="27">
                  <c:v>1901.9000000000003</c:v>
                </c:pt>
                <c:pt idx="28">
                  <c:v>1901.9000000000003</c:v>
                </c:pt>
                <c:pt idx="29">
                  <c:v>1901.9000000000003</c:v>
                </c:pt>
                <c:pt idx="30">
                  <c:v>1901.9000000000003</c:v>
                </c:pt>
                <c:pt idx="31">
                  <c:v>1901.9000000000003</c:v>
                </c:pt>
                <c:pt idx="32">
                  <c:v>1901.9000000000003</c:v>
                </c:pt>
                <c:pt idx="33">
                  <c:v>1772.8000000000002</c:v>
                </c:pt>
                <c:pt idx="34">
                  <c:v>1772.8000000000002</c:v>
                </c:pt>
                <c:pt idx="35">
                  <c:v>1772.8000000000002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158A-4547-85A7-7235386F7FE9}"/>
            </c:ext>
          </c:extLst>
        </c:ser>
        <c:ser>
          <c:idx val="2"/>
          <c:order val="2"/>
          <c:tx>
            <c:v>Billing</c:v>
          </c:tx>
          <c:spPr>
            <a:ln>
              <a:prstDash val="solid"/>
            </a:ln>
          </c:spPr>
          <c:marker>
            <c:symbol val="none"/>
          </c:marker>
          <c:cat>
            <c:strRef>
              <c:f>'Signaux de demande'!$A$176:$A$211</c:f>
              <c:strCache>
                <c:ptCount val="36"/>
                <c:pt idx="0">
                  <c:v>Y-3 Jan</c:v>
                </c:pt>
                <c:pt idx="1">
                  <c:v>Y-3 Fév</c:v>
                </c:pt>
                <c:pt idx="2">
                  <c:v>Y-3 Mar</c:v>
                </c:pt>
                <c:pt idx="3">
                  <c:v>Y-3 Avr</c:v>
                </c:pt>
                <c:pt idx="4">
                  <c:v>Y-3 Mai</c:v>
                </c:pt>
                <c:pt idx="5">
                  <c:v>Y-3 Jun</c:v>
                </c:pt>
                <c:pt idx="6">
                  <c:v>Y-3 Jul</c:v>
                </c:pt>
                <c:pt idx="7">
                  <c:v>Y-3 Aoû</c:v>
                </c:pt>
                <c:pt idx="8">
                  <c:v>Y-3 Sep</c:v>
                </c:pt>
                <c:pt idx="9">
                  <c:v>Y-3 Oct</c:v>
                </c:pt>
                <c:pt idx="10">
                  <c:v>Y-3 Nov</c:v>
                </c:pt>
                <c:pt idx="11">
                  <c:v>Y-3 Déc</c:v>
                </c:pt>
                <c:pt idx="12">
                  <c:v>Y-2 Jan</c:v>
                </c:pt>
                <c:pt idx="13">
                  <c:v>Y-2 Fév</c:v>
                </c:pt>
                <c:pt idx="14">
                  <c:v>Y-2 Mar</c:v>
                </c:pt>
                <c:pt idx="15">
                  <c:v>Y-2 Avr</c:v>
                </c:pt>
                <c:pt idx="16">
                  <c:v>Y-2 Mai</c:v>
                </c:pt>
                <c:pt idx="17">
                  <c:v>Y-2 Jun</c:v>
                </c:pt>
                <c:pt idx="18">
                  <c:v>Y-2 Jul</c:v>
                </c:pt>
                <c:pt idx="19">
                  <c:v>Y-2 Aoû</c:v>
                </c:pt>
                <c:pt idx="20">
                  <c:v>Y-2 Sep</c:v>
                </c:pt>
                <c:pt idx="21">
                  <c:v>Y-2 Oct</c:v>
                </c:pt>
                <c:pt idx="22">
                  <c:v>Y-2 Nov</c:v>
                </c:pt>
                <c:pt idx="23">
                  <c:v>Y-2 Déc</c:v>
                </c:pt>
                <c:pt idx="24">
                  <c:v>Y-1 Jan</c:v>
                </c:pt>
                <c:pt idx="25">
                  <c:v>Y-1 Fév</c:v>
                </c:pt>
                <c:pt idx="26">
                  <c:v>Y-1 Mar</c:v>
                </c:pt>
                <c:pt idx="27">
                  <c:v>Y-1 Avr</c:v>
                </c:pt>
                <c:pt idx="28">
                  <c:v>Y-1 Mai</c:v>
                </c:pt>
                <c:pt idx="29">
                  <c:v>Y-1 Jun</c:v>
                </c:pt>
                <c:pt idx="30">
                  <c:v>Y-1 Jul</c:v>
                </c:pt>
                <c:pt idx="31">
                  <c:v>Y-1 Aoû</c:v>
                </c:pt>
                <c:pt idx="32">
                  <c:v>Y-1 Sep</c:v>
                </c:pt>
                <c:pt idx="33">
                  <c:v>Y-1 Oct</c:v>
                </c:pt>
                <c:pt idx="34">
                  <c:v>Y-1 Nov</c:v>
                </c:pt>
                <c:pt idx="35">
                  <c:v>Y-1 Déc</c:v>
                </c:pt>
              </c:strCache>
            </c:strRef>
          </c:cat>
          <c:val>
            <c:numRef>
              <c:f>'Signaux de demande'!$D$176:$D$211</c:f>
              <c:numCache>
                <c:formatCode>#,##0.0</c:formatCode>
                <c:ptCount val="36"/>
                <c:pt idx="0">
                  <c:v>900</c:v>
                </c:pt>
                <c:pt idx="1">
                  <c:v>900</c:v>
                </c:pt>
                <c:pt idx="2">
                  <c:v>900</c:v>
                </c:pt>
                <c:pt idx="3">
                  <c:v>900</c:v>
                </c:pt>
                <c:pt idx="4">
                  <c:v>900</c:v>
                </c:pt>
                <c:pt idx="5">
                  <c:v>900</c:v>
                </c:pt>
                <c:pt idx="6">
                  <c:v>900</c:v>
                </c:pt>
                <c:pt idx="7">
                  <c:v>900</c:v>
                </c:pt>
                <c:pt idx="8">
                  <c:v>900</c:v>
                </c:pt>
                <c:pt idx="9">
                  <c:v>900</c:v>
                </c:pt>
                <c:pt idx="10">
                  <c:v>900</c:v>
                </c:pt>
                <c:pt idx="11">
                  <c:v>900</c:v>
                </c:pt>
                <c:pt idx="12">
                  <c:v>894.8</c:v>
                </c:pt>
                <c:pt idx="13">
                  <c:v>835.3</c:v>
                </c:pt>
                <c:pt idx="14">
                  <c:v>835.3</c:v>
                </c:pt>
                <c:pt idx="15">
                  <c:v>835.3</c:v>
                </c:pt>
                <c:pt idx="16">
                  <c:v>835.3</c:v>
                </c:pt>
                <c:pt idx="17">
                  <c:v>835.3</c:v>
                </c:pt>
                <c:pt idx="18">
                  <c:v>835.3</c:v>
                </c:pt>
                <c:pt idx="19">
                  <c:v>835.3</c:v>
                </c:pt>
                <c:pt idx="20">
                  <c:v>835.3</c:v>
                </c:pt>
                <c:pt idx="21">
                  <c:v>835.3</c:v>
                </c:pt>
                <c:pt idx="22">
                  <c:v>835.3</c:v>
                </c:pt>
                <c:pt idx="23">
                  <c:v>835.3</c:v>
                </c:pt>
                <c:pt idx="24">
                  <c:v>849.3</c:v>
                </c:pt>
                <c:pt idx="25">
                  <c:v>1010.7</c:v>
                </c:pt>
                <c:pt idx="26">
                  <c:v>1010.7</c:v>
                </c:pt>
                <c:pt idx="27">
                  <c:v>1010.7</c:v>
                </c:pt>
                <c:pt idx="28">
                  <c:v>1010.7</c:v>
                </c:pt>
                <c:pt idx="29">
                  <c:v>1010.7</c:v>
                </c:pt>
                <c:pt idx="30">
                  <c:v>1010.7</c:v>
                </c:pt>
                <c:pt idx="31">
                  <c:v>1010.7</c:v>
                </c:pt>
                <c:pt idx="32">
                  <c:v>1010.7</c:v>
                </c:pt>
                <c:pt idx="33">
                  <c:v>999.5</c:v>
                </c:pt>
                <c:pt idx="34">
                  <c:v>870.4</c:v>
                </c:pt>
                <c:pt idx="35">
                  <c:v>870.4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158A-4547-85A7-7235386F7F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#,##0.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Produit F — Booking / Backlog / Billing (36 mois, données fictives)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Booking</c:v>
          </c:tx>
          <c:spPr>
            <a:ln>
              <a:prstDash val="solid"/>
            </a:ln>
          </c:spPr>
          <c:marker>
            <c:symbol val="none"/>
          </c:marker>
          <c:cat>
            <c:strRef>
              <c:f>'Signaux de demande'!$A$218:$A$253</c:f>
              <c:strCache>
                <c:ptCount val="36"/>
                <c:pt idx="0">
                  <c:v>Y-3 Jan</c:v>
                </c:pt>
                <c:pt idx="1">
                  <c:v>Y-3 Fév</c:v>
                </c:pt>
                <c:pt idx="2">
                  <c:v>Y-3 Mar</c:v>
                </c:pt>
                <c:pt idx="3">
                  <c:v>Y-3 Avr</c:v>
                </c:pt>
                <c:pt idx="4">
                  <c:v>Y-3 Mai</c:v>
                </c:pt>
                <c:pt idx="5">
                  <c:v>Y-3 Jun</c:v>
                </c:pt>
                <c:pt idx="6">
                  <c:v>Y-3 Jul</c:v>
                </c:pt>
                <c:pt idx="7">
                  <c:v>Y-3 Aoû</c:v>
                </c:pt>
                <c:pt idx="8">
                  <c:v>Y-3 Sep</c:v>
                </c:pt>
                <c:pt idx="9">
                  <c:v>Y-3 Oct</c:v>
                </c:pt>
                <c:pt idx="10">
                  <c:v>Y-3 Nov</c:v>
                </c:pt>
                <c:pt idx="11">
                  <c:v>Y-3 Déc</c:v>
                </c:pt>
                <c:pt idx="12">
                  <c:v>Y-2 Jan</c:v>
                </c:pt>
                <c:pt idx="13">
                  <c:v>Y-2 Fév</c:v>
                </c:pt>
                <c:pt idx="14">
                  <c:v>Y-2 Mar</c:v>
                </c:pt>
                <c:pt idx="15">
                  <c:v>Y-2 Avr</c:v>
                </c:pt>
                <c:pt idx="16">
                  <c:v>Y-2 Mai</c:v>
                </c:pt>
                <c:pt idx="17">
                  <c:v>Y-2 Jun</c:v>
                </c:pt>
                <c:pt idx="18">
                  <c:v>Y-2 Jul</c:v>
                </c:pt>
                <c:pt idx="19">
                  <c:v>Y-2 Aoû</c:v>
                </c:pt>
                <c:pt idx="20">
                  <c:v>Y-2 Sep</c:v>
                </c:pt>
                <c:pt idx="21">
                  <c:v>Y-2 Oct</c:v>
                </c:pt>
                <c:pt idx="22">
                  <c:v>Y-2 Nov</c:v>
                </c:pt>
                <c:pt idx="23">
                  <c:v>Y-2 Déc</c:v>
                </c:pt>
                <c:pt idx="24">
                  <c:v>Y-1 Jan</c:v>
                </c:pt>
                <c:pt idx="25">
                  <c:v>Y-1 Fév</c:v>
                </c:pt>
                <c:pt idx="26">
                  <c:v>Y-1 Mar</c:v>
                </c:pt>
                <c:pt idx="27">
                  <c:v>Y-1 Avr</c:v>
                </c:pt>
                <c:pt idx="28">
                  <c:v>Y-1 Mai</c:v>
                </c:pt>
                <c:pt idx="29">
                  <c:v>Y-1 Jun</c:v>
                </c:pt>
                <c:pt idx="30">
                  <c:v>Y-1 Jul</c:v>
                </c:pt>
                <c:pt idx="31">
                  <c:v>Y-1 Aoû</c:v>
                </c:pt>
                <c:pt idx="32">
                  <c:v>Y-1 Sep</c:v>
                </c:pt>
                <c:pt idx="33">
                  <c:v>Y-1 Oct</c:v>
                </c:pt>
                <c:pt idx="34">
                  <c:v>Y-1 Nov</c:v>
                </c:pt>
                <c:pt idx="35">
                  <c:v>Y-1 Déc</c:v>
                </c:pt>
              </c:strCache>
            </c:strRef>
          </c:cat>
          <c:val>
            <c:numRef>
              <c:f>'Signaux de demande'!$B$218:$B$253</c:f>
              <c:numCache>
                <c:formatCode>#,##0.0</c:formatCode>
                <c:ptCount val="36"/>
                <c:pt idx="0">
                  <c:v>700</c:v>
                </c:pt>
                <c:pt idx="1">
                  <c:v>700</c:v>
                </c:pt>
                <c:pt idx="2">
                  <c:v>700</c:v>
                </c:pt>
                <c:pt idx="3">
                  <c:v>700</c:v>
                </c:pt>
                <c:pt idx="4">
                  <c:v>700</c:v>
                </c:pt>
                <c:pt idx="5">
                  <c:v>700</c:v>
                </c:pt>
                <c:pt idx="6">
                  <c:v>700</c:v>
                </c:pt>
                <c:pt idx="7">
                  <c:v>700</c:v>
                </c:pt>
                <c:pt idx="8">
                  <c:v>700</c:v>
                </c:pt>
                <c:pt idx="9">
                  <c:v>700</c:v>
                </c:pt>
                <c:pt idx="10">
                  <c:v>700</c:v>
                </c:pt>
                <c:pt idx="11">
                  <c:v>700</c:v>
                </c:pt>
                <c:pt idx="12">
                  <c:v>732.1</c:v>
                </c:pt>
                <c:pt idx="13">
                  <c:v>732.1</c:v>
                </c:pt>
                <c:pt idx="14">
                  <c:v>732.1</c:v>
                </c:pt>
                <c:pt idx="15">
                  <c:v>732.1</c:v>
                </c:pt>
                <c:pt idx="16">
                  <c:v>732.1</c:v>
                </c:pt>
                <c:pt idx="17">
                  <c:v>732.1</c:v>
                </c:pt>
                <c:pt idx="18">
                  <c:v>732.1</c:v>
                </c:pt>
                <c:pt idx="19">
                  <c:v>732.1</c:v>
                </c:pt>
                <c:pt idx="20">
                  <c:v>732.1</c:v>
                </c:pt>
                <c:pt idx="21">
                  <c:v>732.1</c:v>
                </c:pt>
                <c:pt idx="22">
                  <c:v>732.1</c:v>
                </c:pt>
                <c:pt idx="23">
                  <c:v>732.1</c:v>
                </c:pt>
                <c:pt idx="24">
                  <c:v>691.1</c:v>
                </c:pt>
                <c:pt idx="25">
                  <c:v>691.1</c:v>
                </c:pt>
                <c:pt idx="26">
                  <c:v>691.1</c:v>
                </c:pt>
                <c:pt idx="27">
                  <c:v>691.1</c:v>
                </c:pt>
                <c:pt idx="28">
                  <c:v>691.1</c:v>
                </c:pt>
                <c:pt idx="29">
                  <c:v>691.1</c:v>
                </c:pt>
                <c:pt idx="30">
                  <c:v>691.1</c:v>
                </c:pt>
                <c:pt idx="31">
                  <c:v>691.1</c:v>
                </c:pt>
                <c:pt idx="32">
                  <c:v>691.1</c:v>
                </c:pt>
                <c:pt idx="33">
                  <c:v>995.6</c:v>
                </c:pt>
                <c:pt idx="34">
                  <c:v>995.6</c:v>
                </c:pt>
                <c:pt idx="35">
                  <c:v>995.6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185A-40E1-9190-B5E123EF601E}"/>
            </c:ext>
          </c:extLst>
        </c:ser>
        <c:ser>
          <c:idx val="1"/>
          <c:order val="1"/>
          <c:tx>
            <c:v>Backlog</c:v>
          </c:tx>
          <c:spPr>
            <a:ln>
              <a:prstDash val="solid"/>
            </a:ln>
          </c:spPr>
          <c:marker>
            <c:symbol val="none"/>
          </c:marker>
          <c:cat>
            <c:strRef>
              <c:f>'Signaux de demande'!$A$218:$A$253</c:f>
              <c:strCache>
                <c:ptCount val="36"/>
                <c:pt idx="0">
                  <c:v>Y-3 Jan</c:v>
                </c:pt>
                <c:pt idx="1">
                  <c:v>Y-3 Fév</c:v>
                </c:pt>
                <c:pt idx="2">
                  <c:v>Y-3 Mar</c:v>
                </c:pt>
                <c:pt idx="3">
                  <c:v>Y-3 Avr</c:v>
                </c:pt>
                <c:pt idx="4">
                  <c:v>Y-3 Mai</c:v>
                </c:pt>
                <c:pt idx="5">
                  <c:v>Y-3 Jun</c:v>
                </c:pt>
                <c:pt idx="6">
                  <c:v>Y-3 Jul</c:v>
                </c:pt>
                <c:pt idx="7">
                  <c:v>Y-3 Aoû</c:v>
                </c:pt>
                <c:pt idx="8">
                  <c:v>Y-3 Sep</c:v>
                </c:pt>
                <c:pt idx="9">
                  <c:v>Y-3 Oct</c:v>
                </c:pt>
                <c:pt idx="10">
                  <c:v>Y-3 Nov</c:v>
                </c:pt>
                <c:pt idx="11">
                  <c:v>Y-3 Déc</c:v>
                </c:pt>
                <c:pt idx="12">
                  <c:v>Y-2 Jan</c:v>
                </c:pt>
                <c:pt idx="13">
                  <c:v>Y-2 Fév</c:v>
                </c:pt>
                <c:pt idx="14">
                  <c:v>Y-2 Mar</c:v>
                </c:pt>
                <c:pt idx="15">
                  <c:v>Y-2 Avr</c:v>
                </c:pt>
                <c:pt idx="16">
                  <c:v>Y-2 Mai</c:v>
                </c:pt>
                <c:pt idx="17">
                  <c:v>Y-2 Jun</c:v>
                </c:pt>
                <c:pt idx="18">
                  <c:v>Y-2 Jul</c:v>
                </c:pt>
                <c:pt idx="19">
                  <c:v>Y-2 Aoû</c:v>
                </c:pt>
                <c:pt idx="20">
                  <c:v>Y-2 Sep</c:v>
                </c:pt>
                <c:pt idx="21">
                  <c:v>Y-2 Oct</c:v>
                </c:pt>
                <c:pt idx="22">
                  <c:v>Y-2 Nov</c:v>
                </c:pt>
                <c:pt idx="23">
                  <c:v>Y-2 Déc</c:v>
                </c:pt>
                <c:pt idx="24">
                  <c:v>Y-1 Jan</c:v>
                </c:pt>
                <c:pt idx="25">
                  <c:v>Y-1 Fév</c:v>
                </c:pt>
                <c:pt idx="26">
                  <c:v>Y-1 Mar</c:v>
                </c:pt>
                <c:pt idx="27">
                  <c:v>Y-1 Avr</c:v>
                </c:pt>
                <c:pt idx="28">
                  <c:v>Y-1 Mai</c:v>
                </c:pt>
                <c:pt idx="29">
                  <c:v>Y-1 Jun</c:v>
                </c:pt>
                <c:pt idx="30">
                  <c:v>Y-1 Jul</c:v>
                </c:pt>
                <c:pt idx="31">
                  <c:v>Y-1 Aoû</c:v>
                </c:pt>
                <c:pt idx="32">
                  <c:v>Y-1 Sep</c:v>
                </c:pt>
                <c:pt idx="33">
                  <c:v>Y-1 Oct</c:v>
                </c:pt>
                <c:pt idx="34">
                  <c:v>Y-1 Nov</c:v>
                </c:pt>
                <c:pt idx="35">
                  <c:v>Y-1 Déc</c:v>
                </c:pt>
              </c:strCache>
            </c:strRef>
          </c:cat>
          <c:val>
            <c:numRef>
              <c:f>'Signaux de demande'!$C$218:$C$253</c:f>
              <c:numCache>
                <c:formatCode>#,##0.0</c:formatCode>
                <c:ptCount val="36"/>
                <c:pt idx="0">
                  <c:v>1400</c:v>
                </c:pt>
                <c:pt idx="1">
                  <c:v>1400</c:v>
                </c:pt>
                <c:pt idx="2">
                  <c:v>1400</c:v>
                </c:pt>
                <c:pt idx="3">
                  <c:v>1400</c:v>
                </c:pt>
                <c:pt idx="4">
                  <c:v>1400</c:v>
                </c:pt>
                <c:pt idx="5">
                  <c:v>1400</c:v>
                </c:pt>
                <c:pt idx="6">
                  <c:v>1400</c:v>
                </c:pt>
                <c:pt idx="7">
                  <c:v>1400</c:v>
                </c:pt>
                <c:pt idx="8">
                  <c:v>1400</c:v>
                </c:pt>
                <c:pt idx="9">
                  <c:v>1400</c:v>
                </c:pt>
                <c:pt idx="10">
                  <c:v>1400</c:v>
                </c:pt>
                <c:pt idx="11">
                  <c:v>1400</c:v>
                </c:pt>
                <c:pt idx="12">
                  <c:v>1429.5</c:v>
                </c:pt>
                <c:pt idx="13">
                  <c:v>1429.5</c:v>
                </c:pt>
                <c:pt idx="14">
                  <c:v>1429.5</c:v>
                </c:pt>
                <c:pt idx="15">
                  <c:v>1429.5</c:v>
                </c:pt>
                <c:pt idx="16">
                  <c:v>1429.5</c:v>
                </c:pt>
                <c:pt idx="17">
                  <c:v>1429.5</c:v>
                </c:pt>
                <c:pt idx="18">
                  <c:v>1429.5</c:v>
                </c:pt>
                <c:pt idx="19">
                  <c:v>1429.5</c:v>
                </c:pt>
                <c:pt idx="20">
                  <c:v>1429.5</c:v>
                </c:pt>
                <c:pt idx="21">
                  <c:v>1429.5</c:v>
                </c:pt>
                <c:pt idx="22">
                  <c:v>1429.5</c:v>
                </c:pt>
                <c:pt idx="23">
                  <c:v>1429.5</c:v>
                </c:pt>
                <c:pt idx="24">
                  <c:v>1391.8</c:v>
                </c:pt>
                <c:pt idx="25">
                  <c:v>1391.8000000000002</c:v>
                </c:pt>
                <c:pt idx="26">
                  <c:v>1391.8000000000002</c:v>
                </c:pt>
                <c:pt idx="27">
                  <c:v>1391.8000000000002</c:v>
                </c:pt>
                <c:pt idx="28">
                  <c:v>1391.8000000000002</c:v>
                </c:pt>
                <c:pt idx="29">
                  <c:v>1391.8000000000002</c:v>
                </c:pt>
                <c:pt idx="30">
                  <c:v>1391.8000000000002</c:v>
                </c:pt>
                <c:pt idx="31">
                  <c:v>1391.8000000000002</c:v>
                </c:pt>
                <c:pt idx="32">
                  <c:v>1391.8000000000002</c:v>
                </c:pt>
                <c:pt idx="33">
                  <c:v>1671.9</c:v>
                </c:pt>
                <c:pt idx="34">
                  <c:v>1671.9</c:v>
                </c:pt>
                <c:pt idx="35">
                  <c:v>1671.9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185A-40E1-9190-B5E123EF601E}"/>
            </c:ext>
          </c:extLst>
        </c:ser>
        <c:ser>
          <c:idx val="2"/>
          <c:order val="2"/>
          <c:tx>
            <c:v>Billing</c:v>
          </c:tx>
          <c:spPr>
            <a:ln>
              <a:prstDash val="solid"/>
            </a:ln>
          </c:spPr>
          <c:marker>
            <c:symbol val="none"/>
          </c:marker>
          <c:cat>
            <c:strRef>
              <c:f>'Signaux de demande'!$A$218:$A$253</c:f>
              <c:strCache>
                <c:ptCount val="36"/>
                <c:pt idx="0">
                  <c:v>Y-3 Jan</c:v>
                </c:pt>
                <c:pt idx="1">
                  <c:v>Y-3 Fév</c:v>
                </c:pt>
                <c:pt idx="2">
                  <c:v>Y-3 Mar</c:v>
                </c:pt>
                <c:pt idx="3">
                  <c:v>Y-3 Avr</c:v>
                </c:pt>
                <c:pt idx="4">
                  <c:v>Y-3 Mai</c:v>
                </c:pt>
                <c:pt idx="5">
                  <c:v>Y-3 Jun</c:v>
                </c:pt>
                <c:pt idx="6">
                  <c:v>Y-3 Jul</c:v>
                </c:pt>
                <c:pt idx="7">
                  <c:v>Y-3 Aoû</c:v>
                </c:pt>
                <c:pt idx="8">
                  <c:v>Y-3 Sep</c:v>
                </c:pt>
                <c:pt idx="9">
                  <c:v>Y-3 Oct</c:v>
                </c:pt>
                <c:pt idx="10">
                  <c:v>Y-3 Nov</c:v>
                </c:pt>
                <c:pt idx="11">
                  <c:v>Y-3 Déc</c:v>
                </c:pt>
                <c:pt idx="12">
                  <c:v>Y-2 Jan</c:v>
                </c:pt>
                <c:pt idx="13">
                  <c:v>Y-2 Fév</c:v>
                </c:pt>
                <c:pt idx="14">
                  <c:v>Y-2 Mar</c:v>
                </c:pt>
                <c:pt idx="15">
                  <c:v>Y-2 Avr</c:v>
                </c:pt>
                <c:pt idx="16">
                  <c:v>Y-2 Mai</c:v>
                </c:pt>
                <c:pt idx="17">
                  <c:v>Y-2 Jun</c:v>
                </c:pt>
                <c:pt idx="18">
                  <c:v>Y-2 Jul</c:v>
                </c:pt>
                <c:pt idx="19">
                  <c:v>Y-2 Aoû</c:v>
                </c:pt>
                <c:pt idx="20">
                  <c:v>Y-2 Sep</c:v>
                </c:pt>
                <c:pt idx="21">
                  <c:v>Y-2 Oct</c:v>
                </c:pt>
                <c:pt idx="22">
                  <c:v>Y-2 Nov</c:v>
                </c:pt>
                <c:pt idx="23">
                  <c:v>Y-2 Déc</c:v>
                </c:pt>
                <c:pt idx="24">
                  <c:v>Y-1 Jan</c:v>
                </c:pt>
                <c:pt idx="25">
                  <c:v>Y-1 Fév</c:v>
                </c:pt>
                <c:pt idx="26">
                  <c:v>Y-1 Mar</c:v>
                </c:pt>
                <c:pt idx="27">
                  <c:v>Y-1 Avr</c:v>
                </c:pt>
                <c:pt idx="28">
                  <c:v>Y-1 Mai</c:v>
                </c:pt>
                <c:pt idx="29">
                  <c:v>Y-1 Jun</c:v>
                </c:pt>
                <c:pt idx="30">
                  <c:v>Y-1 Jul</c:v>
                </c:pt>
                <c:pt idx="31">
                  <c:v>Y-1 Aoû</c:v>
                </c:pt>
                <c:pt idx="32">
                  <c:v>Y-1 Sep</c:v>
                </c:pt>
                <c:pt idx="33">
                  <c:v>Y-1 Oct</c:v>
                </c:pt>
                <c:pt idx="34">
                  <c:v>Y-1 Nov</c:v>
                </c:pt>
                <c:pt idx="35">
                  <c:v>Y-1 Déc</c:v>
                </c:pt>
              </c:strCache>
            </c:strRef>
          </c:cat>
          <c:val>
            <c:numRef>
              <c:f>'Signaux de demande'!$D$218:$D$253</c:f>
              <c:numCache>
                <c:formatCode>#,##0.0</c:formatCode>
                <c:ptCount val="36"/>
                <c:pt idx="0">
                  <c:v>700</c:v>
                </c:pt>
                <c:pt idx="1">
                  <c:v>700</c:v>
                </c:pt>
                <c:pt idx="2">
                  <c:v>700</c:v>
                </c:pt>
                <c:pt idx="3">
                  <c:v>700</c:v>
                </c:pt>
                <c:pt idx="4">
                  <c:v>700</c:v>
                </c:pt>
                <c:pt idx="5">
                  <c:v>700</c:v>
                </c:pt>
                <c:pt idx="6">
                  <c:v>700</c:v>
                </c:pt>
                <c:pt idx="7">
                  <c:v>700</c:v>
                </c:pt>
                <c:pt idx="8">
                  <c:v>700</c:v>
                </c:pt>
                <c:pt idx="9">
                  <c:v>700</c:v>
                </c:pt>
                <c:pt idx="10">
                  <c:v>700</c:v>
                </c:pt>
                <c:pt idx="11">
                  <c:v>700</c:v>
                </c:pt>
                <c:pt idx="12">
                  <c:v>702.6</c:v>
                </c:pt>
                <c:pt idx="13">
                  <c:v>732.1</c:v>
                </c:pt>
                <c:pt idx="14">
                  <c:v>732.1</c:v>
                </c:pt>
                <c:pt idx="15">
                  <c:v>732.1</c:v>
                </c:pt>
                <c:pt idx="16">
                  <c:v>732.1</c:v>
                </c:pt>
                <c:pt idx="17">
                  <c:v>732.1</c:v>
                </c:pt>
                <c:pt idx="18">
                  <c:v>732.1</c:v>
                </c:pt>
                <c:pt idx="19">
                  <c:v>732.1</c:v>
                </c:pt>
                <c:pt idx="20">
                  <c:v>732.1</c:v>
                </c:pt>
                <c:pt idx="21">
                  <c:v>732.1</c:v>
                </c:pt>
                <c:pt idx="22">
                  <c:v>732.1</c:v>
                </c:pt>
                <c:pt idx="23">
                  <c:v>732.1</c:v>
                </c:pt>
                <c:pt idx="24">
                  <c:v>728.8</c:v>
                </c:pt>
                <c:pt idx="25">
                  <c:v>691.1</c:v>
                </c:pt>
                <c:pt idx="26">
                  <c:v>691.1</c:v>
                </c:pt>
                <c:pt idx="27">
                  <c:v>691.1</c:v>
                </c:pt>
                <c:pt idx="28">
                  <c:v>691.1</c:v>
                </c:pt>
                <c:pt idx="29">
                  <c:v>691.1</c:v>
                </c:pt>
                <c:pt idx="30">
                  <c:v>691.1</c:v>
                </c:pt>
                <c:pt idx="31">
                  <c:v>691.1</c:v>
                </c:pt>
                <c:pt idx="32">
                  <c:v>691.1</c:v>
                </c:pt>
                <c:pt idx="33">
                  <c:v>715.5</c:v>
                </c:pt>
                <c:pt idx="34">
                  <c:v>995.6</c:v>
                </c:pt>
                <c:pt idx="35">
                  <c:v>995.6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185A-40E1-9190-B5E123EF60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#,##0.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Produit G — Booking / Backlog / Billing (36 mois, données fictives)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Booking</c:v>
          </c:tx>
          <c:spPr>
            <a:ln>
              <a:prstDash val="solid"/>
            </a:ln>
          </c:spPr>
          <c:marker>
            <c:symbol val="none"/>
          </c:marker>
          <c:cat>
            <c:strRef>
              <c:f>'Signaux de demande'!$A$260:$A$295</c:f>
              <c:strCache>
                <c:ptCount val="36"/>
                <c:pt idx="0">
                  <c:v>Y-3 Jan</c:v>
                </c:pt>
                <c:pt idx="1">
                  <c:v>Y-3 Fév</c:v>
                </c:pt>
                <c:pt idx="2">
                  <c:v>Y-3 Mar</c:v>
                </c:pt>
                <c:pt idx="3">
                  <c:v>Y-3 Avr</c:v>
                </c:pt>
                <c:pt idx="4">
                  <c:v>Y-3 Mai</c:v>
                </c:pt>
                <c:pt idx="5">
                  <c:v>Y-3 Jun</c:v>
                </c:pt>
                <c:pt idx="6">
                  <c:v>Y-3 Jul</c:v>
                </c:pt>
                <c:pt idx="7">
                  <c:v>Y-3 Aoû</c:v>
                </c:pt>
                <c:pt idx="8">
                  <c:v>Y-3 Sep</c:v>
                </c:pt>
                <c:pt idx="9">
                  <c:v>Y-3 Oct</c:v>
                </c:pt>
                <c:pt idx="10">
                  <c:v>Y-3 Nov</c:v>
                </c:pt>
                <c:pt idx="11">
                  <c:v>Y-3 Déc</c:v>
                </c:pt>
                <c:pt idx="12">
                  <c:v>Y-2 Jan</c:v>
                </c:pt>
                <c:pt idx="13">
                  <c:v>Y-2 Fév</c:v>
                </c:pt>
                <c:pt idx="14">
                  <c:v>Y-2 Mar</c:v>
                </c:pt>
                <c:pt idx="15">
                  <c:v>Y-2 Avr</c:v>
                </c:pt>
                <c:pt idx="16">
                  <c:v>Y-2 Mai</c:v>
                </c:pt>
                <c:pt idx="17">
                  <c:v>Y-2 Jun</c:v>
                </c:pt>
                <c:pt idx="18">
                  <c:v>Y-2 Jul</c:v>
                </c:pt>
                <c:pt idx="19">
                  <c:v>Y-2 Aoû</c:v>
                </c:pt>
                <c:pt idx="20">
                  <c:v>Y-2 Sep</c:v>
                </c:pt>
                <c:pt idx="21">
                  <c:v>Y-2 Oct</c:v>
                </c:pt>
                <c:pt idx="22">
                  <c:v>Y-2 Nov</c:v>
                </c:pt>
                <c:pt idx="23">
                  <c:v>Y-2 Déc</c:v>
                </c:pt>
                <c:pt idx="24">
                  <c:v>Y-1 Jan</c:v>
                </c:pt>
                <c:pt idx="25">
                  <c:v>Y-1 Fév</c:v>
                </c:pt>
                <c:pt idx="26">
                  <c:v>Y-1 Mar</c:v>
                </c:pt>
                <c:pt idx="27">
                  <c:v>Y-1 Avr</c:v>
                </c:pt>
                <c:pt idx="28">
                  <c:v>Y-1 Mai</c:v>
                </c:pt>
                <c:pt idx="29">
                  <c:v>Y-1 Jun</c:v>
                </c:pt>
                <c:pt idx="30">
                  <c:v>Y-1 Jul</c:v>
                </c:pt>
                <c:pt idx="31">
                  <c:v>Y-1 Aoû</c:v>
                </c:pt>
                <c:pt idx="32">
                  <c:v>Y-1 Sep</c:v>
                </c:pt>
                <c:pt idx="33">
                  <c:v>Y-1 Oct</c:v>
                </c:pt>
                <c:pt idx="34">
                  <c:v>Y-1 Nov</c:v>
                </c:pt>
                <c:pt idx="35">
                  <c:v>Y-1 Déc</c:v>
                </c:pt>
              </c:strCache>
            </c:strRef>
          </c:cat>
          <c:val>
            <c:numRef>
              <c:f>'Signaux de demande'!$B$260:$B$295</c:f>
              <c:numCache>
                <c:formatCode>#,##0.0</c:formatCode>
                <c:ptCount val="36"/>
                <c:pt idx="0">
                  <c:v>500</c:v>
                </c:pt>
                <c:pt idx="1">
                  <c:v>500</c:v>
                </c:pt>
                <c:pt idx="2">
                  <c:v>500</c:v>
                </c:pt>
                <c:pt idx="3">
                  <c:v>500</c:v>
                </c:pt>
                <c:pt idx="4">
                  <c:v>500</c:v>
                </c:pt>
                <c:pt idx="5">
                  <c:v>500</c:v>
                </c:pt>
                <c:pt idx="6">
                  <c:v>500</c:v>
                </c:pt>
                <c:pt idx="7">
                  <c:v>500</c:v>
                </c:pt>
                <c:pt idx="8">
                  <c:v>500</c:v>
                </c:pt>
                <c:pt idx="9">
                  <c:v>500</c:v>
                </c:pt>
                <c:pt idx="10">
                  <c:v>500</c:v>
                </c:pt>
                <c:pt idx="11">
                  <c:v>500</c:v>
                </c:pt>
                <c:pt idx="12">
                  <c:v>510</c:v>
                </c:pt>
                <c:pt idx="13">
                  <c:v>510</c:v>
                </c:pt>
                <c:pt idx="14">
                  <c:v>510</c:v>
                </c:pt>
                <c:pt idx="15">
                  <c:v>510</c:v>
                </c:pt>
                <c:pt idx="16">
                  <c:v>510</c:v>
                </c:pt>
                <c:pt idx="17">
                  <c:v>510</c:v>
                </c:pt>
                <c:pt idx="18">
                  <c:v>510</c:v>
                </c:pt>
                <c:pt idx="19">
                  <c:v>510</c:v>
                </c:pt>
                <c:pt idx="20">
                  <c:v>510</c:v>
                </c:pt>
                <c:pt idx="21">
                  <c:v>510</c:v>
                </c:pt>
                <c:pt idx="22">
                  <c:v>510</c:v>
                </c:pt>
                <c:pt idx="23">
                  <c:v>510</c:v>
                </c:pt>
                <c:pt idx="24">
                  <c:v>520.4</c:v>
                </c:pt>
                <c:pt idx="25">
                  <c:v>520.4</c:v>
                </c:pt>
                <c:pt idx="26">
                  <c:v>520.4</c:v>
                </c:pt>
                <c:pt idx="27">
                  <c:v>520.4</c:v>
                </c:pt>
                <c:pt idx="28">
                  <c:v>520.4</c:v>
                </c:pt>
                <c:pt idx="29">
                  <c:v>520.4</c:v>
                </c:pt>
                <c:pt idx="30">
                  <c:v>520.4</c:v>
                </c:pt>
                <c:pt idx="31">
                  <c:v>520.4</c:v>
                </c:pt>
                <c:pt idx="32">
                  <c:v>520.4</c:v>
                </c:pt>
                <c:pt idx="33">
                  <c:v>520.4</c:v>
                </c:pt>
                <c:pt idx="34">
                  <c:v>520.4</c:v>
                </c:pt>
                <c:pt idx="35">
                  <c:v>520.4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2B36-490E-8E71-1321A94DB566}"/>
            </c:ext>
          </c:extLst>
        </c:ser>
        <c:ser>
          <c:idx val="1"/>
          <c:order val="1"/>
          <c:tx>
            <c:v>Backlog</c:v>
          </c:tx>
          <c:spPr>
            <a:ln>
              <a:prstDash val="solid"/>
            </a:ln>
          </c:spPr>
          <c:marker>
            <c:symbol val="none"/>
          </c:marker>
          <c:cat>
            <c:strRef>
              <c:f>'Signaux de demande'!$A$260:$A$295</c:f>
              <c:strCache>
                <c:ptCount val="36"/>
                <c:pt idx="0">
                  <c:v>Y-3 Jan</c:v>
                </c:pt>
                <c:pt idx="1">
                  <c:v>Y-3 Fév</c:v>
                </c:pt>
                <c:pt idx="2">
                  <c:v>Y-3 Mar</c:v>
                </c:pt>
                <c:pt idx="3">
                  <c:v>Y-3 Avr</c:v>
                </c:pt>
                <c:pt idx="4">
                  <c:v>Y-3 Mai</c:v>
                </c:pt>
                <c:pt idx="5">
                  <c:v>Y-3 Jun</c:v>
                </c:pt>
                <c:pt idx="6">
                  <c:v>Y-3 Jul</c:v>
                </c:pt>
                <c:pt idx="7">
                  <c:v>Y-3 Aoû</c:v>
                </c:pt>
                <c:pt idx="8">
                  <c:v>Y-3 Sep</c:v>
                </c:pt>
                <c:pt idx="9">
                  <c:v>Y-3 Oct</c:v>
                </c:pt>
                <c:pt idx="10">
                  <c:v>Y-3 Nov</c:v>
                </c:pt>
                <c:pt idx="11">
                  <c:v>Y-3 Déc</c:v>
                </c:pt>
                <c:pt idx="12">
                  <c:v>Y-2 Jan</c:v>
                </c:pt>
                <c:pt idx="13">
                  <c:v>Y-2 Fév</c:v>
                </c:pt>
                <c:pt idx="14">
                  <c:v>Y-2 Mar</c:v>
                </c:pt>
                <c:pt idx="15">
                  <c:v>Y-2 Avr</c:v>
                </c:pt>
                <c:pt idx="16">
                  <c:v>Y-2 Mai</c:v>
                </c:pt>
                <c:pt idx="17">
                  <c:v>Y-2 Jun</c:v>
                </c:pt>
                <c:pt idx="18">
                  <c:v>Y-2 Jul</c:v>
                </c:pt>
                <c:pt idx="19">
                  <c:v>Y-2 Aoû</c:v>
                </c:pt>
                <c:pt idx="20">
                  <c:v>Y-2 Sep</c:v>
                </c:pt>
                <c:pt idx="21">
                  <c:v>Y-2 Oct</c:v>
                </c:pt>
                <c:pt idx="22">
                  <c:v>Y-2 Nov</c:v>
                </c:pt>
                <c:pt idx="23">
                  <c:v>Y-2 Déc</c:v>
                </c:pt>
                <c:pt idx="24">
                  <c:v>Y-1 Jan</c:v>
                </c:pt>
                <c:pt idx="25">
                  <c:v>Y-1 Fév</c:v>
                </c:pt>
                <c:pt idx="26">
                  <c:v>Y-1 Mar</c:v>
                </c:pt>
                <c:pt idx="27">
                  <c:v>Y-1 Avr</c:v>
                </c:pt>
                <c:pt idx="28">
                  <c:v>Y-1 Mai</c:v>
                </c:pt>
                <c:pt idx="29">
                  <c:v>Y-1 Jun</c:v>
                </c:pt>
                <c:pt idx="30">
                  <c:v>Y-1 Jul</c:v>
                </c:pt>
                <c:pt idx="31">
                  <c:v>Y-1 Aoû</c:v>
                </c:pt>
                <c:pt idx="32">
                  <c:v>Y-1 Sep</c:v>
                </c:pt>
                <c:pt idx="33">
                  <c:v>Y-1 Oct</c:v>
                </c:pt>
                <c:pt idx="34">
                  <c:v>Y-1 Nov</c:v>
                </c:pt>
                <c:pt idx="35">
                  <c:v>Y-1 Déc</c:v>
                </c:pt>
              </c:strCache>
            </c:strRef>
          </c:cat>
          <c:val>
            <c:numRef>
              <c:f>'Signaux de demande'!$C$260:$C$295</c:f>
              <c:numCache>
                <c:formatCode>#,##0.0</c:formatCode>
                <c:ptCount val="36"/>
                <c:pt idx="0">
                  <c:v>1000</c:v>
                </c:pt>
                <c:pt idx="1">
                  <c:v>1000</c:v>
                </c:pt>
                <c:pt idx="2">
                  <c:v>1000</c:v>
                </c:pt>
                <c:pt idx="3">
                  <c:v>1000</c:v>
                </c:pt>
                <c:pt idx="4">
                  <c:v>1000</c:v>
                </c:pt>
                <c:pt idx="5">
                  <c:v>1000</c:v>
                </c:pt>
                <c:pt idx="6">
                  <c:v>1000</c:v>
                </c:pt>
                <c:pt idx="7">
                  <c:v>1000</c:v>
                </c:pt>
                <c:pt idx="8">
                  <c:v>1000</c:v>
                </c:pt>
                <c:pt idx="9">
                  <c:v>1000</c:v>
                </c:pt>
                <c:pt idx="10">
                  <c:v>1000</c:v>
                </c:pt>
                <c:pt idx="11">
                  <c:v>1000</c:v>
                </c:pt>
                <c:pt idx="12">
                  <c:v>1009.2</c:v>
                </c:pt>
                <c:pt idx="13">
                  <c:v>1009.2</c:v>
                </c:pt>
                <c:pt idx="14">
                  <c:v>1009.2</c:v>
                </c:pt>
                <c:pt idx="15">
                  <c:v>1009.2</c:v>
                </c:pt>
                <c:pt idx="16">
                  <c:v>1009.2</c:v>
                </c:pt>
                <c:pt idx="17">
                  <c:v>1009.2</c:v>
                </c:pt>
                <c:pt idx="18">
                  <c:v>1009.2</c:v>
                </c:pt>
                <c:pt idx="19">
                  <c:v>1009.2</c:v>
                </c:pt>
                <c:pt idx="20">
                  <c:v>1009.2</c:v>
                </c:pt>
                <c:pt idx="21">
                  <c:v>1009.2</c:v>
                </c:pt>
                <c:pt idx="22">
                  <c:v>1009.2</c:v>
                </c:pt>
                <c:pt idx="23">
                  <c:v>1009.2</c:v>
                </c:pt>
                <c:pt idx="24">
                  <c:v>1018.8</c:v>
                </c:pt>
                <c:pt idx="25">
                  <c:v>1018.7999999999998</c:v>
                </c:pt>
                <c:pt idx="26">
                  <c:v>1018.7999999999998</c:v>
                </c:pt>
                <c:pt idx="27">
                  <c:v>1018.7999999999998</c:v>
                </c:pt>
                <c:pt idx="28">
                  <c:v>1018.7999999999998</c:v>
                </c:pt>
                <c:pt idx="29">
                  <c:v>1018.7999999999998</c:v>
                </c:pt>
                <c:pt idx="30">
                  <c:v>1018.7999999999998</c:v>
                </c:pt>
                <c:pt idx="31">
                  <c:v>1018.7999999999998</c:v>
                </c:pt>
                <c:pt idx="32">
                  <c:v>1018.7999999999998</c:v>
                </c:pt>
                <c:pt idx="33">
                  <c:v>1018.7999999999998</c:v>
                </c:pt>
                <c:pt idx="34">
                  <c:v>1018.7999999999998</c:v>
                </c:pt>
                <c:pt idx="35">
                  <c:v>1018.7999999999998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2B36-490E-8E71-1321A94DB566}"/>
            </c:ext>
          </c:extLst>
        </c:ser>
        <c:ser>
          <c:idx val="2"/>
          <c:order val="2"/>
          <c:tx>
            <c:v>Billing</c:v>
          </c:tx>
          <c:spPr>
            <a:ln>
              <a:prstDash val="solid"/>
            </a:ln>
          </c:spPr>
          <c:marker>
            <c:symbol val="none"/>
          </c:marker>
          <c:cat>
            <c:strRef>
              <c:f>'Signaux de demande'!$A$260:$A$295</c:f>
              <c:strCache>
                <c:ptCount val="36"/>
                <c:pt idx="0">
                  <c:v>Y-3 Jan</c:v>
                </c:pt>
                <c:pt idx="1">
                  <c:v>Y-3 Fév</c:v>
                </c:pt>
                <c:pt idx="2">
                  <c:v>Y-3 Mar</c:v>
                </c:pt>
                <c:pt idx="3">
                  <c:v>Y-3 Avr</c:v>
                </c:pt>
                <c:pt idx="4">
                  <c:v>Y-3 Mai</c:v>
                </c:pt>
                <c:pt idx="5">
                  <c:v>Y-3 Jun</c:v>
                </c:pt>
                <c:pt idx="6">
                  <c:v>Y-3 Jul</c:v>
                </c:pt>
                <c:pt idx="7">
                  <c:v>Y-3 Aoû</c:v>
                </c:pt>
                <c:pt idx="8">
                  <c:v>Y-3 Sep</c:v>
                </c:pt>
                <c:pt idx="9">
                  <c:v>Y-3 Oct</c:v>
                </c:pt>
                <c:pt idx="10">
                  <c:v>Y-3 Nov</c:v>
                </c:pt>
                <c:pt idx="11">
                  <c:v>Y-3 Déc</c:v>
                </c:pt>
                <c:pt idx="12">
                  <c:v>Y-2 Jan</c:v>
                </c:pt>
                <c:pt idx="13">
                  <c:v>Y-2 Fév</c:v>
                </c:pt>
                <c:pt idx="14">
                  <c:v>Y-2 Mar</c:v>
                </c:pt>
                <c:pt idx="15">
                  <c:v>Y-2 Avr</c:v>
                </c:pt>
                <c:pt idx="16">
                  <c:v>Y-2 Mai</c:v>
                </c:pt>
                <c:pt idx="17">
                  <c:v>Y-2 Jun</c:v>
                </c:pt>
                <c:pt idx="18">
                  <c:v>Y-2 Jul</c:v>
                </c:pt>
                <c:pt idx="19">
                  <c:v>Y-2 Aoû</c:v>
                </c:pt>
                <c:pt idx="20">
                  <c:v>Y-2 Sep</c:v>
                </c:pt>
                <c:pt idx="21">
                  <c:v>Y-2 Oct</c:v>
                </c:pt>
                <c:pt idx="22">
                  <c:v>Y-2 Nov</c:v>
                </c:pt>
                <c:pt idx="23">
                  <c:v>Y-2 Déc</c:v>
                </c:pt>
                <c:pt idx="24">
                  <c:v>Y-1 Jan</c:v>
                </c:pt>
                <c:pt idx="25">
                  <c:v>Y-1 Fév</c:v>
                </c:pt>
                <c:pt idx="26">
                  <c:v>Y-1 Mar</c:v>
                </c:pt>
                <c:pt idx="27">
                  <c:v>Y-1 Avr</c:v>
                </c:pt>
                <c:pt idx="28">
                  <c:v>Y-1 Mai</c:v>
                </c:pt>
                <c:pt idx="29">
                  <c:v>Y-1 Jun</c:v>
                </c:pt>
                <c:pt idx="30">
                  <c:v>Y-1 Jul</c:v>
                </c:pt>
                <c:pt idx="31">
                  <c:v>Y-1 Aoû</c:v>
                </c:pt>
                <c:pt idx="32">
                  <c:v>Y-1 Sep</c:v>
                </c:pt>
                <c:pt idx="33">
                  <c:v>Y-1 Oct</c:v>
                </c:pt>
                <c:pt idx="34">
                  <c:v>Y-1 Nov</c:v>
                </c:pt>
                <c:pt idx="35">
                  <c:v>Y-1 Déc</c:v>
                </c:pt>
              </c:strCache>
            </c:strRef>
          </c:cat>
          <c:val>
            <c:numRef>
              <c:f>'Signaux de demande'!$D$260:$D$295</c:f>
              <c:numCache>
                <c:formatCode>#,##0.0</c:formatCode>
                <c:ptCount val="36"/>
                <c:pt idx="0">
                  <c:v>500</c:v>
                </c:pt>
                <c:pt idx="1">
                  <c:v>500</c:v>
                </c:pt>
                <c:pt idx="2">
                  <c:v>500</c:v>
                </c:pt>
                <c:pt idx="3">
                  <c:v>500</c:v>
                </c:pt>
                <c:pt idx="4">
                  <c:v>500</c:v>
                </c:pt>
                <c:pt idx="5">
                  <c:v>500</c:v>
                </c:pt>
                <c:pt idx="6">
                  <c:v>500</c:v>
                </c:pt>
                <c:pt idx="7">
                  <c:v>500</c:v>
                </c:pt>
                <c:pt idx="8">
                  <c:v>500</c:v>
                </c:pt>
                <c:pt idx="9">
                  <c:v>500</c:v>
                </c:pt>
                <c:pt idx="10">
                  <c:v>500</c:v>
                </c:pt>
                <c:pt idx="11">
                  <c:v>500</c:v>
                </c:pt>
                <c:pt idx="12">
                  <c:v>500.8</c:v>
                </c:pt>
                <c:pt idx="13">
                  <c:v>510</c:v>
                </c:pt>
                <c:pt idx="14">
                  <c:v>510</c:v>
                </c:pt>
                <c:pt idx="15">
                  <c:v>510</c:v>
                </c:pt>
                <c:pt idx="16">
                  <c:v>510</c:v>
                </c:pt>
                <c:pt idx="17">
                  <c:v>510</c:v>
                </c:pt>
                <c:pt idx="18">
                  <c:v>510</c:v>
                </c:pt>
                <c:pt idx="19">
                  <c:v>510</c:v>
                </c:pt>
                <c:pt idx="20">
                  <c:v>510</c:v>
                </c:pt>
                <c:pt idx="21">
                  <c:v>510</c:v>
                </c:pt>
                <c:pt idx="22">
                  <c:v>510</c:v>
                </c:pt>
                <c:pt idx="23">
                  <c:v>510</c:v>
                </c:pt>
                <c:pt idx="24">
                  <c:v>510.8</c:v>
                </c:pt>
                <c:pt idx="25">
                  <c:v>520.4</c:v>
                </c:pt>
                <c:pt idx="26">
                  <c:v>520.4</c:v>
                </c:pt>
                <c:pt idx="27">
                  <c:v>520.4</c:v>
                </c:pt>
                <c:pt idx="28">
                  <c:v>520.4</c:v>
                </c:pt>
                <c:pt idx="29">
                  <c:v>520.4</c:v>
                </c:pt>
                <c:pt idx="30">
                  <c:v>520.4</c:v>
                </c:pt>
                <c:pt idx="31">
                  <c:v>520.4</c:v>
                </c:pt>
                <c:pt idx="32">
                  <c:v>520.4</c:v>
                </c:pt>
                <c:pt idx="33">
                  <c:v>520.4</c:v>
                </c:pt>
                <c:pt idx="34">
                  <c:v>520.4</c:v>
                </c:pt>
                <c:pt idx="35">
                  <c:v>520.4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2B36-490E-8E71-1321A94DB5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#,##0.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7" Type="http://schemas.openxmlformats.org/officeDocument/2006/relationships/chart" Target="../charts/chart14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6" Type="http://schemas.openxmlformats.org/officeDocument/2006/relationships/chart" Target="../charts/chart13.xml"/><Relationship Id="rId5" Type="http://schemas.openxmlformats.org/officeDocument/2006/relationships/chart" Target="../charts/chart12.xml"/><Relationship Id="rId4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18</xdr:row>
      <xdr:rowOff>0</xdr:rowOff>
    </xdr:from>
    <xdr:ext cx="7920000" cy="36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39</xdr:row>
      <xdr:rowOff>0</xdr:rowOff>
    </xdr:from>
    <xdr:ext cx="7920000" cy="36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0</xdr:col>
      <xdr:colOff>0</xdr:colOff>
      <xdr:row>60</xdr:row>
      <xdr:rowOff>0</xdr:rowOff>
    </xdr:from>
    <xdr:ext cx="7920000" cy="3600000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0</xdr:col>
      <xdr:colOff>0</xdr:colOff>
      <xdr:row>81</xdr:row>
      <xdr:rowOff>0</xdr:rowOff>
    </xdr:from>
    <xdr:ext cx="7920000" cy="3600000"/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oneCellAnchor>
    <xdr:from>
      <xdr:col>0</xdr:col>
      <xdr:colOff>0</xdr:colOff>
      <xdr:row>102</xdr:row>
      <xdr:rowOff>0</xdr:rowOff>
    </xdr:from>
    <xdr:ext cx="7920000" cy="3600000"/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oneCellAnchor>
  <xdr:oneCellAnchor>
    <xdr:from>
      <xdr:col>0</xdr:col>
      <xdr:colOff>0</xdr:colOff>
      <xdr:row>123</xdr:row>
      <xdr:rowOff>0</xdr:rowOff>
    </xdr:from>
    <xdr:ext cx="7920000" cy="3600000"/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oneCellAnchor>
  <xdr:oneCellAnchor>
    <xdr:from>
      <xdr:col>0</xdr:col>
      <xdr:colOff>0</xdr:colOff>
      <xdr:row>144</xdr:row>
      <xdr:rowOff>0</xdr:rowOff>
    </xdr:from>
    <xdr:ext cx="7920000" cy="3600000"/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6</xdr:row>
      <xdr:rowOff>0</xdr:rowOff>
    </xdr:from>
    <xdr:ext cx="7920000" cy="36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12</xdr:col>
      <xdr:colOff>0</xdr:colOff>
      <xdr:row>48</xdr:row>
      <xdr:rowOff>0</xdr:rowOff>
    </xdr:from>
    <xdr:ext cx="7920000" cy="36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12</xdr:col>
      <xdr:colOff>0</xdr:colOff>
      <xdr:row>90</xdr:row>
      <xdr:rowOff>0</xdr:rowOff>
    </xdr:from>
    <xdr:ext cx="7920000" cy="3600000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12</xdr:col>
      <xdr:colOff>0</xdr:colOff>
      <xdr:row>132</xdr:row>
      <xdr:rowOff>0</xdr:rowOff>
    </xdr:from>
    <xdr:ext cx="7920000" cy="3600000"/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oneCellAnchor>
    <xdr:from>
      <xdr:col>12</xdr:col>
      <xdr:colOff>0</xdr:colOff>
      <xdr:row>174</xdr:row>
      <xdr:rowOff>0</xdr:rowOff>
    </xdr:from>
    <xdr:ext cx="7920000" cy="3600000"/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oneCellAnchor>
  <xdr:oneCellAnchor>
    <xdr:from>
      <xdr:col>12</xdr:col>
      <xdr:colOff>0</xdr:colOff>
      <xdr:row>216</xdr:row>
      <xdr:rowOff>0</xdr:rowOff>
    </xdr:from>
    <xdr:ext cx="7920000" cy="3600000"/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oneCellAnchor>
  <xdr:oneCellAnchor>
    <xdr:from>
      <xdr:col>12</xdr:col>
      <xdr:colOff>0</xdr:colOff>
      <xdr:row>258</xdr:row>
      <xdr:rowOff>0</xdr:rowOff>
    </xdr:from>
    <xdr:ext cx="7920000" cy="3600000"/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5"/>
  <sheetViews>
    <sheetView tabSelected="1" workbookViewId="0"/>
  </sheetViews>
  <sheetFormatPr defaultRowHeight="14.4" x14ac:dyDescent="0.3"/>
  <cols>
    <col min="1" max="1" width="110.77734375" customWidth="1"/>
  </cols>
  <sheetData>
    <row r="1" spans="1:1" x14ac:dyDescent="0.3">
      <c r="A1" s="1" t="s">
        <v>0</v>
      </c>
    </row>
    <row r="3" spans="1:1" x14ac:dyDescent="0.3">
      <c r="A3" s="2" t="s">
        <v>1</v>
      </c>
    </row>
    <row r="4" spans="1:1" ht="28.8" x14ac:dyDescent="0.3">
      <c r="A4" s="2" t="s">
        <v>2</v>
      </c>
    </row>
    <row r="6" spans="1:1" x14ac:dyDescent="0.3">
      <c r="A6" s="2" t="s">
        <v>3</v>
      </c>
    </row>
    <row r="8" spans="1:1" x14ac:dyDescent="0.3">
      <c r="A8" s="2" t="s">
        <v>4</v>
      </c>
    </row>
    <row r="9" spans="1:1" ht="28.8" x14ac:dyDescent="0.3">
      <c r="A9" s="2" t="s">
        <v>5</v>
      </c>
    </row>
    <row r="10" spans="1:1" x14ac:dyDescent="0.3">
      <c r="A10" s="2" t="s">
        <v>6</v>
      </c>
    </row>
    <row r="12" spans="1:1" x14ac:dyDescent="0.3">
      <c r="A12" s="2" t="s">
        <v>7</v>
      </c>
    </row>
    <row r="13" spans="1:1" ht="57.6" x14ac:dyDescent="0.3">
      <c r="A13" s="2" t="s">
        <v>8</v>
      </c>
    </row>
    <row r="14" spans="1:1" ht="28.8" x14ac:dyDescent="0.3">
      <c r="A14" s="2" t="s">
        <v>9</v>
      </c>
    </row>
    <row r="16" spans="1:1" x14ac:dyDescent="0.3">
      <c r="A16" s="2" t="s">
        <v>10</v>
      </c>
    </row>
    <row r="17" spans="1:1" ht="57.6" x14ac:dyDescent="0.3">
      <c r="A17" s="2" t="s">
        <v>11</v>
      </c>
    </row>
    <row r="18" spans="1:1" ht="28.8" x14ac:dyDescent="0.3">
      <c r="A18" s="2" t="s">
        <v>12</v>
      </c>
    </row>
    <row r="20" spans="1:1" x14ac:dyDescent="0.3">
      <c r="A20" s="2" t="s">
        <v>13</v>
      </c>
    </row>
    <row r="21" spans="1:1" ht="57.6" x14ac:dyDescent="0.3">
      <c r="A21" s="2" t="s">
        <v>14</v>
      </c>
    </row>
    <row r="22" spans="1:1" ht="43.2" x14ac:dyDescent="0.3">
      <c r="A22" s="2" t="s">
        <v>15</v>
      </c>
    </row>
    <row r="24" spans="1:1" x14ac:dyDescent="0.3">
      <c r="A24" s="2" t="s">
        <v>16</v>
      </c>
    </row>
    <row r="25" spans="1:1" ht="43.2" x14ac:dyDescent="0.3">
      <c r="A25" s="2" t="s">
        <v>17</v>
      </c>
    </row>
    <row r="26" spans="1:1" ht="28.8" x14ac:dyDescent="0.3">
      <c r="A26" s="2" t="s">
        <v>18</v>
      </c>
    </row>
    <row r="28" spans="1:1" x14ac:dyDescent="0.3">
      <c r="A28" s="2" t="s">
        <v>19</v>
      </c>
    </row>
    <row r="29" spans="1:1" ht="28.8" x14ac:dyDescent="0.3">
      <c r="A29" s="2" t="s">
        <v>20</v>
      </c>
    </row>
    <row r="31" spans="1:1" x14ac:dyDescent="0.3">
      <c r="A31" s="2" t="s">
        <v>21</v>
      </c>
    </row>
    <row r="32" spans="1:1" ht="28.8" x14ac:dyDescent="0.3">
      <c r="A32" s="2" t="s">
        <v>22</v>
      </c>
    </row>
    <row r="33" spans="1:1" ht="28.8" x14ac:dyDescent="0.3">
      <c r="A33" s="2" t="s">
        <v>23</v>
      </c>
    </row>
    <row r="35" spans="1:1" x14ac:dyDescent="0.3">
      <c r="A35" s="2" t="s">
        <v>24</v>
      </c>
    </row>
    <row r="36" spans="1:1" ht="28.8" x14ac:dyDescent="0.3">
      <c r="A36" s="2" t="s">
        <v>25</v>
      </c>
    </row>
    <row r="37" spans="1:1" ht="28.8" x14ac:dyDescent="0.3">
      <c r="A37" s="2" t="s">
        <v>26</v>
      </c>
    </row>
    <row r="38" spans="1:1" ht="28.8" x14ac:dyDescent="0.3">
      <c r="A38" s="2" t="s">
        <v>27</v>
      </c>
    </row>
    <row r="40" spans="1:1" x14ac:dyDescent="0.3">
      <c r="A40" s="2" t="s">
        <v>28</v>
      </c>
    </row>
    <row r="41" spans="1:1" x14ac:dyDescent="0.3">
      <c r="A41" s="2" t="s">
        <v>29</v>
      </c>
    </row>
    <row r="42" spans="1:1" x14ac:dyDescent="0.3">
      <c r="A42" s="2" t="s">
        <v>30</v>
      </c>
    </row>
    <row r="43" spans="1:1" ht="28.8" x14ac:dyDescent="0.3">
      <c r="A43" s="2" t="s">
        <v>31</v>
      </c>
    </row>
    <row r="45" spans="1:1" ht="28.8" x14ac:dyDescent="0.3">
      <c r="A45" s="2" t="s">
        <v>32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1"/>
  <sheetViews>
    <sheetView workbookViewId="0"/>
  </sheetViews>
  <sheetFormatPr defaultRowHeight="14.4" x14ac:dyDescent="0.3"/>
  <cols>
    <col min="1" max="1" width="110.77734375" customWidth="1"/>
  </cols>
  <sheetData>
    <row r="1" spans="1:1" x14ac:dyDescent="0.3">
      <c r="A1" s="1" t="s">
        <v>33</v>
      </c>
    </row>
    <row r="3" spans="1:1" x14ac:dyDescent="0.3">
      <c r="A3" s="2" t="s">
        <v>34</v>
      </c>
    </row>
    <row r="4" spans="1:1" ht="28.8" x14ac:dyDescent="0.3">
      <c r="A4" s="2" t="s">
        <v>35</v>
      </c>
    </row>
    <row r="6" spans="1:1" x14ac:dyDescent="0.3">
      <c r="A6" s="2" t="s">
        <v>36</v>
      </c>
    </row>
    <row r="7" spans="1:1" ht="28.8" x14ac:dyDescent="0.3">
      <c r="A7" s="2" t="s">
        <v>37</v>
      </c>
    </row>
    <row r="9" spans="1:1" x14ac:dyDescent="0.3">
      <c r="A9" s="2" t="s">
        <v>38</v>
      </c>
    </row>
    <row r="10" spans="1:1" ht="28.8" x14ac:dyDescent="0.3">
      <c r="A10" s="2" t="s">
        <v>39</v>
      </c>
    </row>
    <row r="12" spans="1:1" x14ac:dyDescent="0.3">
      <c r="A12" s="2" t="s">
        <v>40</v>
      </c>
    </row>
    <row r="13" spans="1:1" ht="28.8" x14ac:dyDescent="0.3">
      <c r="A13" s="2" t="s">
        <v>41</v>
      </c>
    </row>
    <row r="15" spans="1:1" x14ac:dyDescent="0.3">
      <c r="A15" s="2" t="s">
        <v>42</v>
      </c>
    </row>
    <row r="16" spans="1:1" x14ac:dyDescent="0.3">
      <c r="A16" s="2" t="s">
        <v>43</v>
      </c>
    </row>
    <row r="18" spans="1:1" x14ac:dyDescent="0.3">
      <c r="A18" s="2" t="s">
        <v>44</v>
      </c>
    </row>
    <row r="19" spans="1:1" ht="28.8" x14ac:dyDescent="0.3">
      <c r="A19" s="2" t="s">
        <v>45</v>
      </c>
    </row>
    <row r="21" spans="1:1" x14ac:dyDescent="0.3">
      <c r="A21" s="2" t="s">
        <v>46</v>
      </c>
    </row>
    <row r="22" spans="1:1" ht="28.8" x14ac:dyDescent="0.3">
      <c r="A22" s="2" t="s">
        <v>47</v>
      </c>
    </row>
    <row r="24" spans="1:1" x14ac:dyDescent="0.3">
      <c r="A24" s="2" t="s">
        <v>48</v>
      </c>
    </row>
    <row r="25" spans="1:1" ht="28.8" x14ac:dyDescent="0.3">
      <c r="A25" s="2" t="s">
        <v>49</v>
      </c>
    </row>
    <row r="27" spans="1:1" x14ac:dyDescent="0.3">
      <c r="A27" s="2" t="s">
        <v>50</v>
      </c>
    </row>
    <row r="28" spans="1:1" ht="28.8" x14ac:dyDescent="0.3">
      <c r="A28" s="2" t="s">
        <v>51</v>
      </c>
    </row>
    <row r="30" spans="1:1" x14ac:dyDescent="0.3">
      <c r="A30" s="2" t="s">
        <v>52</v>
      </c>
    </row>
    <row r="31" spans="1:1" ht="43.2" x14ac:dyDescent="0.3">
      <c r="A31" s="2" t="s">
        <v>53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2"/>
  <sheetViews>
    <sheetView workbookViewId="0"/>
  </sheetViews>
  <sheetFormatPr defaultRowHeight="14.4" x14ac:dyDescent="0.3"/>
  <cols>
    <col min="1" max="1" width="10.77734375" customWidth="1"/>
    <col min="2" max="2" width="24.77734375" customWidth="1"/>
    <col min="3" max="3" width="17.21875" customWidth="1"/>
    <col min="4" max="4" width="11.33203125" customWidth="1"/>
    <col min="5" max="5" width="11.5546875" customWidth="1"/>
  </cols>
  <sheetData>
    <row r="1" spans="1:5" x14ac:dyDescent="0.3">
      <c r="A1" s="3" t="s">
        <v>54</v>
      </c>
    </row>
    <row r="3" spans="1:5" x14ac:dyDescent="0.3">
      <c r="A3" t="s">
        <v>55</v>
      </c>
    </row>
    <row r="5" spans="1:5" x14ac:dyDescent="0.3">
      <c r="A5" s="4" t="s">
        <v>56</v>
      </c>
      <c r="B5" s="4" t="s">
        <v>57</v>
      </c>
      <c r="C5" s="4" t="s">
        <v>58</v>
      </c>
      <c r="D5" s="4" t="s">
        <v>59</v>
      </c>
      <c r="E5" s="4" t="s">
        <v>60</v>
      </c>
    </row>
    <row r="6" spans="1:5" x14ac:dyDescent="0.3">
      <c r="A6" t="str">
        <f>Synthèse!A4</f>
        <v>A</v>
      </c>
      <c r="B6" t="str">
        <f>Synthèse!C4</f>
        <v>Pente (croissance pondérée)</v>
      </c>
      <c r="C6">
        <f>Synthèse!S4</f>
        <v>1155.6580253472862</v>
      </c>
      <c r="D6">
        <f>Synthèse!E4</f>
        <v>1130.3195851626904</v>
      </c>
      <c r="E6">
        <f>Synthèse!F4</f>
        <v>1180.996465531882</v>
      </c>
    </row>
    <row r="7" spans="1:5" x14ac:dyDescent="0.3">
      <c r="A7" t="str">
        <f>Synthèse!A5</f>
        <v>B</v>
      </c>
      <c r="B7" t="str">
        <f>Synthèse!C5</f>
        <v>Pente (croissance pondérée)</v>
      </c>
      <c r="C7">
        <f>Synthèse!S5</f>
        <v>1051.3065486776477</v>
      </c>
      <c r="D7">
        <f>Synthèse!E5</f>
        <v>1035.7711932221482</v>
      </c>
      <c r="E7">
        <f>Synthèse!F5</f>
        <v>1066.841904133147</v>
      </c>
    </row>
    <row r="8" spans="1:5" x14ac:dyDescent="0.3">
      <c r="A8" t="str">
        <f>Synthèse!A6</f>
        <v>C</v>
      </c>
      <c r="B8" t="str">
        <f>Synthèse!C6</f>
        <v>Pente (croissance pondérée)</v>
      </c>
      <c r="C8">
        <f>Synthèse!S6</f>
        <v>1862.6073439140314</v>
      </c>
      <c r="D8">
        <f>Synthèse!E6</f>
        <v>1845.7352197694408</v>
      </c>
      <c r="E8">
        <f>Synthèse!F6</f>
        <v>1879.4794680586219</v>
      </c>
    </row>
    <row r="9" spans="1:5" x14ac:dyDescent="0.3">
      <c r="A9" t="str">
        <f>Synthèse!A7</f>
        <v>D</v>
      </c>
      <c r="B9" t="str">
        <f>Synthèse!C7</f>
        <v>Pente (croissance pondérée)</v>
      </c>
      <c r="C9">
        <f>Synthèse!S7</f>
        <v>1616.0297890312404</v>
      </c>
      <c r="D9">
        <f>Synthèse!E7</f>
        <v>1419.303419309414</v>
      </c>
      <c r="E9">
        <f>Synthèse!F7</f>
        <v>1812.7561587530668</v>
      </c>
    </row>
    <row r="10" spans="1:5" x14ac:dyDescent="0.3">
      <c r="A10" t="str">
        <f>Synthèse!A8</f>
        <v>E</v>
      </c>
      <c r="B10" t="str">
        <f>Synthèse!C8</f>
        <v>Pente (croissance pondérée)</v>
      </c>
      <c r="C10">
        <f>Synthèse!S8</f>
        <v>1418.5288288513459</v>
      </c>
      <c r="D10">
        <f>Synthèse!E8</f>
        <v>1385.6429632797399</v>
      </c>
      <c r="E10">
        <f>Synthèse!F8</f>
        <v>1451.4146944229519</v>
      </c>
    </row>
    <row r="11" spans="1:5" x14ac:dyDescent="0.3">
      <c r="A11" t="str">
        <f>Synthèse!A9</f>
        <v>F</v>
      </c>
      <c r="B11" t="str">
        <f>Synthèse!C9</f>
        <v>Pente (croissance pondérée)</v>
      </c>
      <c r="C11">
        <f>Synthèse!S9</f>
        <v>1626.0899204213893</v>
      </c>
      <c r="D11">
        <f>Synthèse!E9</f>
        <v>1626.0820038748066</v>
      </c>
      <c r="E11">
        <f>Synthèse!F9</f>
        <v>1626.0978369679719</v>
      </c>
    </row>
    <row r="12" spans="1:5" x14ac:dyDescent="0.3">
      <c r="A12" t="str">
        <f>Synthèse!A10</f>
        <v>G</v>
      </c>
      <c r="B12" t="str">
        <f>Synthèse!C10</f>
        <v>Pente (croissance pondérée)</v>
      </c>
      <c r="C12">
        <f>Synthèse!S10</f>
        <v>1143.9360526187795</v>
      </c>
      <c r="D12">
        <f>Synthèse!E10</f>
        <v>1133.0354096372951</v>
      </c>
      <c r="E12">
        <f>Synthèse!F10</f>
        <v>1154.836695600264</v>
      </c>
    </row>
  </sheetData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110"/>
  <sheetViews>
    <sheetView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7" customWidth="1"/>
    <col min="2" max="2" width="13" customWidth="1"/>
    <col min="8" max="9" width="13" customWidth="1"/>
    <col min="14" max="14" width="11.44140625" customWidth="1"/>
    <col min="15" max="15" width="20.88671875" customWidth="1"/>
    <col min="16" max="16" width="13" customWidth="1"/>
    <col min="18" max="18" width="19.109375" customWidth="1"/>
    <col min="19" max="19" width="13" customWidth="1"/>
    <col min="22" max="22" width="11" customWidth="1"/>
  </cols>
  <sheetData>
    <row r="1" spans="1:23" x14ac:dyDescent="0.3">
      <c r="A1" s="3" t="s">
        <v>61</v>
      </c>
    </row>
    <row r="3" spans="1:23" x14ac:dyDescent="0.3">
      <c r="A3" t="s">
        <v>62</v>
      </c>
      <c r="B3">
        <v>0.15</v>
      </c>
      <c r="C3" t="s">
        <v>63</v>
      </c>
      <c r="D3">
        <v>0.1</v>
      </c>
      <c r="E3" t="s">
        <v>64</v>
      </c>
      <c r="M3">
        <f>_xlfn.T.INV.2T(0.05,11)</f>
        <v>2.2009851600916384</v>
      </c>
      <c r="O3" t="s">
        <v>65</v>
      </c>
      <c r="P3">
        <v>0.1</v>
      </c>
    </row>
    <row r="4" spans="1:23" x14ac:dyDescent="0.3">
      <c r="O4" t="s">
        <v>66</v>
      </c>
    </row>
    <row r="5" spans="1:23" x14ac:dyDescent="0.3">
      <c r="B5" s="14" t="s">
        <v>67</v>
      </c>
      <c r="C5" s="13"/>
      <c r="D5" s="13"/>
      <c r="E5" s="13"/>
      <c r="F5" s="13"/>
      <c r="G5" s="13"/>
      <c r="H5" s="12" t="s">
        <v>68</v>
      </c>
      <c r="I5" s="13"/>
      <c r="J5" s="13"/>
      <c r="K5" s="13"/>
      <c r="L5" s="13"/>
      <c r="M5" s="13"/>
      <c r="N5" s="13"/>
      <c r="O5" s="17" t="s">
        <v>69</v>
      </c>
      <c r="P5" s="13"/>
      <c r="Q5" s="13"/>
      <c r="R5" s="13"/>
      <c r="S5" s="15" t="s">
        <v>70</v>
      </c>
      <c r="T5" s="13"/>
      <c r="U5" s="5" t="s">
        <v>71</v>
      </c>
      <c r="V5" s="16"/>
      <c r="W5" s="13"/>
    </row>
    <row r="6" spans="1:23" x14ac:dyDescent="0.3">
      <c r="A6" s="6" t="s">
        <v>72</v>
      </c>
      <c r="B6" s="6" t="s">
        <v>73</v>
      </c>
      <c r="C6" s="6" t="s">
        <v>74</v>
      </c>
      <c r="D6" s="6" t="s">
        <v>75</v>
      </c>
      <c r="E6" s="6" t="s">
        <v>76</v>
      </c>
      <c r="F6" s="6" t="s">
        <v>77</v>
      </c>
      <c r="G6" s="6" t="s">
        <v>78</v>
      </c>
      <c r="H6" s="6" t="s">
        <v>79</v>
      </c>
      <c r="I6" s="6" t="s">
        <v>80</v>
      </c>
      <c r="J6" s="6" t="s">
        <v>81</v>
      </c>
      <c r="K6" s="6" t="s">
        <v>82</v>
      </c>
      <c r="L6" s="6" t="s">
        <v>83</v>
      </c>
      <c r="M6" s="6" t="s">
        <v>84</v>
      </c>
      <c r="N6" s="6" t="s">
        <v>85</v>
      </c>
      <c r="O6" s="6" t="s">
        <v>86</v>
      </c>
      <c r="P6" s="6" t="s">
        <v>87</v>
      </c>
      <c r="Q6" s="6" t="s">
        <v>88</v>
      </c>
      <c r="R6" s="6" t="s">
        <v>89</v>
      </c>
      <c r="S6" s="6" t="s">
        <v>90</v>
      </c>
      <c r="T6" s="6" t="s">
        <v>91</v>
      </c>
      <c r="U6" s="6" t="s">
        <v>92</v>
      </c>
      <c r="V6" s="6" t="s">
        <v>93</v>
      </c>
      <c r="W6" s="6" t="s">
        <v>94</v>
      </c>
    </row>
    <row r="7" spans="1:23" x14ac:dyDescent="0.3">
      <c r="A7" s="3" t="s">
        <v>95</v>
      </c>
    </row>
    <row r="8" spans="1:23" x14ac:dyDescent="0.3">
      <c r="A8" t="s">
        <v>96</v>
      </c>
      <c r="B8" s="7">
        <v>77</v>
      </c>
      <c r="C8" s="7">
        <v>79</v>
      </c>
      <c r="D8" s="7">
        <v>81</v>
      </c>
      <c r="E8" s="7">
        <v>83</v>
      </c>
      <c r="F8" s="7">
        <v>85</v>
      </c>
      <c r="G8" s="8">
        <v>0</v>
      </c>
      <c r="H8" s="9">
        <f t="shared" ref="H8:H19" si="0">MEDIAN(C8/B8,D8/C8,E8/D8,F8/E8)</f>
        <v>1.0250039068604471</v>
      </c>
      <c r="I8" s="7">
        <f t="shared" ref="I8:I19" si="1">B8</f>
        <v>77</v>
      </c>
      <c r="J8" s="7">
        <f t="shared" ref="J8:J19" si="2">IF(ABS(C8-I8*H8)/(I8*H8)&gt;$B$3,I8*H8,C8)</f>
        <v>79</v>
      </c>
      <c r="K8" s="7">
        <f t="shared" ref="K8:K19" si="3">IF(ABS(D8-J8*H8)/(J8*H8)&gt;$B$3,J8*H8,D8)</f>
        <v>81</v>
      </c>
      <c r="L8" s="7">
        <f t="shared" ref="L8:L19" si="4">IF(ABS(E8-K8*H8)/(K8*H8)&gt;$B$3,K8*H8,E8)</f>
        <v>83</v>
      </c>
      <c r="M8" s="7">
        <f t="shared" ref="M8:M19" si="5">IF(ABS(F8-L8*H8)/(L8*H8)&gt;$B$3,L8*H8,F8)</f>
        <v>85</v>
      </c>
      <c r="N8" t="str">
        <f t="shared" ref="N8:N19" si="6">TRIM(IF(J8&lt;&gt;C8,"⚠Y-4 ","")&amp;IF(K8&lt;&gt;D8,"⚠Y-3 ","")&amp;IF(L8&lt;&gt;E8,"⚠Y-2 ","")&amp;IF(M8&lt;&gt;F8,"⚠Y-1 ",""))</f>
        <v/>
      </c>
      <c r="O8" s="8">
        <f t="shared" ref="O8:O19" si="7">M8/L8-1</f>
        <v>2.4096385542168752E-2</v>
      </c>
      <c r="P8" s="8">
        <f t="shared" ref="P8:P19" si="8">L8/K8-1</f>
        <v>2.4691358024691468E-2</v>
      </c>
      <c r="Q8" s="8">
        <f t="shared" ref="Q8:Q19" si="9">K8/J8-1</f>
        <v>2.5316455696202445E-2</v>
      </c>
      <c r="R8" t="str">
        <f t="shared" ref="R8:R19" si="10">IF(SIGN(O8)&lt;&gt;SIGN(P8),"⚠ retournement",IF(ABS(O8-P8)&gt;$D$3,"⚡ accélération",""))</f>
        <v/>
      </c>
      <c r="S8" s="7">
        <f t="shared" ref="S8:S19" si="11">IF(OR(ABS(P8-Q8)&lt;P$3,ABS(P8-P$20)&lt;P$3),$L8*((1+P8)),$L8*(1+P8*P$20/Q$20))</f>
        <v>85.049382716049394</v>
      </c>
      <c r="T8" s="8">
        <f t="shared" ref="T8:T19" si="12">ABS(S8-M8)/M8</f>
        <v>5.8097312999286579E-4</v>
      </c>
      <c r="U8" s="7">
        <f t="shared" ref="U8:U19" si="13">IF(OR(ABS(O8-P8)&lt;P$3,ABS(O8-O$20)&lt;P$3), $M8*((1+$O8))*(1+G8),$M8*((1+$O8*P$20/O$20))*(1+G8))</f>
        <v>87.048192771084345</v>
      </c>
      <c r="V8" s="8">
        <f t="shared" ref="V8:V19" si="14">(S8-$M8)/$M8</f>
        <v>5.8097312999286579E-4</v>
      </c>
    </row>
    <row r="9" spans="1:23" x14ac:dyDescent="0.3">
      <c r="A9" t="s">
        <v>97</v>
      </c>
      <c r="B9" s="7">
        <v>79</v>
      </c>
      <c r="C9" s="7">
        <v>81</v>
      </c>
      <c r="D9" s="7">
        <v>83</v>
      </c>
      <c r="E9" s="7">
        <v>85</v>
      </c>
      <c r="F9" s="7">
        <v>87</v>
      </c>
      <c r="G9" s="8">
        <v>0.1</v>
      </c>
      <c r="H9" s="9">
        <f t="shared" si="0"/>
        <v>1.0243938717834302</v>
      </c>
      <c r="I9" s="7">
        <f t="shared" si="1"/>
        <v>79</v>
      </c>
      <c r="J9" s="7">
        <f t="shared" si="2"/>
        <v>81</v>
      </c>
      <c r="K9" s="7">
        <f t="shared" si="3"/>
        <v>83</v>
      </c>
      <c r="L9" s="7">
        <f t="shared" si="4"/>
        <v>85</v>
      </c>
      <c r="M9" s="7">
        <f t="shared" si="5"/>
        <v>87</v>
      </c>
      <c r="N9" t="str">
        <f t="shared" si="6"/>
        <v/>
      </c>
      <c r="O9" s="8">
        <f t="shared" si="7"/>
        <v>2.3529411764705799E-2</v>
      </c>
      <c r="P9" s="8">
        <f t="shared" si="8"/>
        <v>2.4096385542168752E-2</v>
      </c>
      <c r="Q9" s="8">
        <f t="shared" si="9"/>
        <v>2.4691358024691468E-2</v>
      </c>
      <c r="R9" t="str">
        <f t="shared" si="10"/>
        <v/>
      </c>
      <c r="S9" s="7">
        <f t="shared" si="11"/>
        <v>87.048192771084345</v>
      </c>
      <c r="T9" s="8">
        <f t="shared" si="12"/>
        <v>5.5393989752120757E-4</v>
      </c>
      <c r="U9" s="7">
        <f t="shared" si="13"/>
        <v>97.95176470588234</v>
      </c>
      <c r="V9" s="8">
        <f t="shared" si="14"/>
        <v>5.5393989752120757E-4</v>
      </c>
    </row>
    <row r="10" spans="1:23" x14ac:dyDescent="0.3">
      <c r="A10" t="s">
        <v>98</v>
      </c>
      <c r="B10" s="7">
        <v>82</v>
      </c>
      <c r="C10" s="7">
        <v>84</v>
      </c>
      <c r="D10" s="7">
        <v>86</v>
      </c>
      <c r="E10" s="7">
        <v>88</v>
      </c>
      <c r="F10" s="7">
        <v>90</v>
      </c>
      <c r="G10" s="8">
        <v>0.1</v>
      </c>
      <c r="H10" s="9">
        <f t="shared" si="0"/>
        <v>1.0235326688815061</v>
      </c>
      <c r="I10" s="7">
        <f t="shared" si="1"/>
        <v>82</v>
      </c>
      <c r="J10" s="7">
        <f t="shared" si="2"/>
        <v>84</v>
      </c>
      <c r="K10" s="7">
        <f t="shared" si="3"/>
        <v>86</v>
      </c>
      <c r="L10" s="7">
        <f t="shared" si="4"/>
        <v>88</v>
      </c>
      <c r="M10" s="7">
        <f t="shared" si="5"/>
        <v>90</v>
      </c>
      <c r="N10" t="str">
        <f t="shared" si="6"/>
        <v/>
      </c>
      <c r="O10" s="8">
        <f t="shared" si="7"/>
        <v>2.2727272727272707E-2</v>
      </c>
      <c r="P10" s="8">
        <f t="shared" si="8"/>
        <v>2.3255813953488413E-2</v>
      </c>
      <c r="Q10" s="8">
        <f t="shared" si="9"/>
        <v>2.3809523809523725E-2</v>
      </c>
      <c r="R10" t="str">
        <f t="shared" si="10"/>
        <v/>
      </c>
      <c r="S10" s="7">
        <f t="shared" si="11"/>
        <v>90.04651162790698</v>
      </c>
      <c r="T10" s="8">
        <f t="shared" si="12"/>
        <v>5.1679586563311533E-4</v>
      </c>
      <c r="U10" s="7">
        <f t="shared" si="13"/>
        <v>101.25000000000001</v>
      </c>
      <c r="V10" s="8">
        <f t="shared" si="14"/>
        <v>5.1679586563311533E-4</v>
      </c>
    </row>
    <row r="11" spans="1:23" x14ac:dyDescent="0.3">
      <c r="A11" t="s">
        <v>99</v>
      </c>
      <c r="B11" s="7">
        <v>80</v>
      </c>
      <c r="C11" s="7">
        <v>82</v>
      </c>
      <c r="D11" s="7">
        <v>84</v>
      </c>
      <c r="E11" s="7">
        <v>86</v>
      </c>
      <c r="F11" s="7">
        <v>88</v>
      </c>
      <c r="G11" s="8">
        <v>0</v>
      </c>
      <c r="H11" s="9">
        <f t="shared" si="0"/>
        <v>1.0240998838559814</v>
      </c>
      <c r="I11" s="7">
        <f t="shared" si="1"/>
        <v>80</v>
      </c>
      <c r="J11" s="7">
        <f t="shared" si="2"/>
        <v>82</v>
      </c>
      <c r="K11" s="7">
        <f t="shared" si="3"/>
        <v>84</v>
      </c>
      <c r="L11" s="7">
        <f t="shared" si="4"/>
        <v>86</v>
      </c>
      <c r="M11" s="7">
        <f t="shared" si="5"/>
        <v>88</v>
      </c>
      <c r="N11" t="str">
        <f t="shared" si="6"/>
        <v/>
      </c>
      <c r="O11" s="8">
        <f t="shared" si="7"/>
        <v>2.3255813953488413E-2</v>
      </c>
      <c r="P11" s="8">
        <f t="shared" si="8"/>
        <v>2.3809523809523725E-2</v>
      </c>
      <c r="Q11" s="8">
        <f t="shared" si="9"/>
        <v>2.4390243902439046E-2</v>
      </c>
      <c r="R11" t="str">
        <f t="shared" si="10"/>
        <v/>
      </c>
      <c r="S11" s="7">
        <f t="shared" si="11"/>
        <v>88.047619047619037</v>
      </c>
      <c r="T11" s="8">
        <f t="shared" si="12"/>
        <v>5.4112554112541807E-4</v>
      </c>
      <c r="U11" s="7">
        <f t="shared" si="13"/>
        <v>90.04651162790698</v>
      </c>
      <c r="V11" s="8">
        <f t="shared" si="14"/>
        <v>5.4112554112541807E-4</v>
      </c>
    </row>
    <row r="12" spans="1:23" x14ac:dyDescent="0.3">
      <c r="A12" t="s">
        <v>100</v>
      </c>
      <c r="B12" s="7">
        <v>78</v>
      </c>
      <c r="C12" s="7">
        <v>80</v>
      </c>
      <c r="D12" s="7">
        <v>82</v>
      </c>
      <c r="E12" s="7">
        <v>84</v>
      </c>
      <c r="F12" s="7">
        <v>86</v>
      </c>
      <c r="G12" s="8">
        <v>0</v>
      </c>
      <c r="H12" s="9">
        <f t="shared" si="0"/>
        <v>1.0246951219512195</v>
      </c>
      <c r="I12" s="7">
        <f t="shared" si="1"/>
        <v>78</v>
      </c>
      <c r="J12" s="7">
        <f t="shared" si="2"/>
        <v>80</v>
      </c>
      <c r="K12" s="7">
        <f t="shared" si="3"/>
        <v>82</v>
      </c>
      <c r="L12" s="7">
        <f t="shared" si="4"/>
        <v>84</v>
      </c>
      <c r="M12" s="7">
        <f t="shared" si="5"/>
        <v>86</v>
      </c>
      <c r="N12" t="str">
        <f t="shared" si="6"/>
        <v/>
      </c>
      <c r="O12" s="8">
        <f t="shared" si="7"/>
        <v>2.3809523809523725E-2</v>
      </c>
      <c r="P12" s="8">
        <f t="shared" si="8"/>
        <v>2.4390243902439046E-2</v>
      </c>
      <c r="Q12" s="8">
        <f t="shared" si="9"/>
        <v>2.4999999999999911E-2</v>
      </c>
      <c r="R12" t="str">
        <f t="shared" si="10"/>
        <v/>
      </c>
      <c r="S12" s="7">
        <f t="shared" si="11"/>
        <v>86.048780487804876</v>
      </c>
      <c r="T12" s="8">
        <f t="shared" si="12"/>
        <v>5.6721497447530602E-4</v>
      </c>
      <c r="U12" s="7">
        <f t="shared" si="13"/>
        <v>88.047619047619037</v>
      </c>
      <c r="V12" s="8">
        <f t="shared" si="14"/>
        <v>5.6721497447530602E-4</v>
      </c>
    </row>
    <row r="13" spans="1:23" x14ac:dyDescent="0.3">
      <c r="A13" t="s">
        <v>101</v>
      </c>
      <c r="B13" s="7">
        <v>75</v>
      </c>
      <c r="C13" s="7">
        <v>77</v>
      </c>
      <c r="D13" s="7">
        <v>79</v>
      </c>
      <c r="E13" s="7">
        <v>81</v>
      </c>
      <c r="F13" s="7">
        <v>83</v>
      </c>
      <c r="G13" s="8">
        <v>0</v>
      </c>
      <c r="H13" s="9">
        <f t="shared" si="0"/>
        <v>1.0256452408351142</v>
      </c>
      <c r="I13" s="7">
        <f t="shared" si="1"/>
        <v>75</v>
      </c>
      <c r="J13" s="7">
        <f t="shared" si="2"/>
        <v>77</v>
      </c>
      <c r="K13" s="7">
        <f t="shared" si="3"/>
        <v>79</v>
      </c>
      <c r="L13" s="7">
        <f t="shared" si="4"/>
        <v>81</v>
      </c>
      <c r="M13" s="7">
        <f t="shared" si="5"/>
        <v>83</v>
      </c>
      <c r="N13" t="str">
        <f t="shared" si="6"/>
        <v/>
      </c>
      <c r="O13" s="8">
        <f t="shared" si="7"/>
        <v>2.4691358024691468E-2</v>
      </c>
      <c r="P13" s="8">
        <f t="shared" si="8"/>
        <v>2.5316455696202445E-2</v>
      </c>
      <c r="Q13" s="8">
        <f t="shared" si="9"/>
        <v>2.5974025974025983E-2</v>
      </c>
      <c r="R13" t="str">
        <f t="shared" si="10"/>
        <v/>
      </c>
      <c r="S13" s="7">
        <f t="shared" si="11"/>
        <v>83.050632911392398</v>
      </c>
      <c r="T13" s="8">
        <f t="shared" si="12"/>
        <v>6.1003507701684612E-4</v>
      </c>
      <c r="U13" s="7">
        <f t="shared" si="13"/>
        <v>85.049382716049394</v>
      </c>
      <c r="V13" s="8">
        <f t="shared" si="14"/>
        <v>6.1003507701684612E-4</v>
      </c>
    </row>
    <row r="14" spans="1:23" x14ac:dyDescent="0.3">
      <c r="A14" t="s">
        <v>102</v>
      </c>
      <c r="B14" s="7">
        <v>76</v>
      </c>
      <c r="C14" s="7">
        <v>78</v>
      </c>
      <c r="D14" s="7">
        <v>80</v>
      </c>
      <c r="E14" s="7">
        <v>82</v>
      </c>
      <c r="F14" s="7">
        <v>84</v>
      </c>
      <c r="G14" s="8">
        <v>0</v>
      </c>
      <c r="H14" s="9">
        <f t="shared" si="0"/>
        <v>1.0253205128205127</v>
      </c>
      <c r="I14" s="7">
        <f t="shared" si="1"/>
        <v>76</v>
      </c>
      <c r="J14" s="7">
        <f t="shared" si="2"/>
        <v>78</v>
      </c>
      <c r="K14" s="7">
        <f t="shared" si="3"/>
        <v>80</v>
      </c>
      <c r="L14" s="7">
        <f t="shared" si="4"/>
        <v>82</v>
      </c>
      <c r="M14" s="7">
        <f t="shared" si="5"/>
        <v>84</v>
      </c>
      <c r="N14" t="str">
        <f t="shared" si="6"/>
        <v/>
      </c>
      <c r="O14" s="8">
        <f t="shared" si="7"/>
        <v>2.4390243902439046E-2</v>
      </c>
      <c r="P14" s="8">
        <f t="shared" si="8"/>
        <v>2.4999999999999911E-2</v>
      </c>
      <c r="Q14" s="8">
        <f t="shared" si="9"/>
        <v>2.564102564102555E-2</v>
      </c>
      <c r="R14" t="str">
        <f t="shared" si="10"/>
        <v/>
      </c>
      <c r="S14" s="7">
        <f t="shared" si="11"/>
        <v>84.05</v>
      </c>
      <c r="T14" s="8">
        <f t="shared" si="12"/>
        <v>5.9523809523806136E-4</v>
      </c>
      <c r="U14" s="7">
        <f t="shared" si="13"/>
        <v>86.048780487804876</v>
      </c>
      <c r="V14" s="8">
        <f t="shared" si="14"/>
        <v>5.9523809523806136E-4</v>
      </c>
    </row>
    <row r="15" spans="1:23" x14ac:dyDescent="0.3">
      <c r="A15" t="s">
        <v>103</v>
      </c>
      <c r="B15" s="7">
        <v>83</v>
      </c>
      <c r="C15" s="7">
        <v>85</v>
      </c>
      <c r="D15" s="7">
        <v>87</v>
      </c>
      <c r="E15" s="7">
        <v>89</v>
      </c>
      <c r="F15" s="7">
        <v>91</v>
      </c>
      <c r="G15" s="8">
        <v>0</v>
      </c>
      <c r="H15" s="9">
        <f t="shared" si="0"/>
        <v>1.0232589587559162</v>
      </c>
      <c r="I15" s="7">
        <f t="shared" si="1"/>
        <v>83</v>
      </c>
      <c r="J15" s="7">
        <f t="shared" si="2"/>
        <v>85</v>
      </c>
      <c r="K15" s="7">
        <f t="shared" si="3"/>
        <v>87</v>
      </c>
      <c r="L15" s="7">
        <f t="shared" si="4"/>
        <v>89</v>
      </c>
      <c r="M15" s="7">
        <f t="shared" si="5"/>
        <v>91</v>
      </c>
      <c r="N15" t="str">
        <f t="shared" si="6"/>
        <v/>
      </c>
      <c r="O15" s="8">
        <f t="shared" si="7"/>
        <v>2.2471910112359605E-2</v>
      </c>
      <c r="P15" s="8">
        <f t="shared" si="8"/>
        <v>2.2988505747126409E-2</v>
      </c>
      <c r="Q15" s="8">
        <f t="shared" si="9"/>
        <v>2.3529411764705799E-2</v>
      </c>
      <c r="R15" t="str">
        <f t="shared" si="10"/>
        <v/>
      </c>
      <c r="S15" s="7">
        <f t="shared" si="11"/>
        <v>91.045977011494244</v>
      </c>
      <c r="T15" s="8">
        <f t="shared" si="12"/>
        <v>5.0524188455213599E-4</v>
      </c>
      <c r="U15" s="7">
        <f t="shared" si="13"/>
        <v>93.044943820224731</v>
      </c>
      <c r="V15" s="8">
        <f t="shared" si="14"/>
        <v>5.0524188455213599E-4</v>
      </c>
    </row>
    <row r="16" spans="1:23" x14ac:dyDescent="0.3">
      <c r="A16" t="s">
        <v>104</v>
      </c>
      <c r="B16" s="7">
        <v>91</v>
      </c>
      <c r="C16" s="7">
        <v>93</v>
      </c>
      <c r="D16" s="7">
        <v>95</v>
      </c>
      <c r="E16" s="7">
        <v>97</v>
      </c>
      <c r="F16" s="7">
        <v>99</v>
      </c>
      <c r="G16" s="8">
        <v>0</v>
      </c>
      <c r="H16" s="9">
        <f t="shared" si="0"/>
        <v>1.0212790039615167</v>
      </c>
      <c r="I16" s="7">
        <f t="shared" si="1"/>
        <v>91</v>
      </c>
      <c r="J16" s="7">
        <f t="shared" si="2"/>
        <v>93</v>
      </c>
      <c r="K16" s="7">
        <f t="shared" si="3"/>
        <v>95</v>
      </c>
      <c r="L16" s="7">
        <f t="shared" si="4"/>
        <v>97</v>
      </c>
      <c r="M16" s="7">
        <f t="shared" si="5"/>
        <v>99</v>
      </c>
      <c r="N16" t="str">
        <f t="shared" si="6"/>
        <v/>
      </c>
      <c r="O16" s="8">
        <f t="shared" si="7"/>
        <v>2.0618556701030855E-2</v>
      </c>
      <c r="P16" s="8">
        <f t="shared" si="8"/>
        <v>2.1052631578947434E-2</v>
      </c>
      <c r="Q16" s="8">
        <f t="shared" si="9"/>
        <v>2.1505376344086002E-2</v>
      </c>
      <c r="R16" t="str">
        <f t="shared" si="10"/>
        <v/>
      </c>
      <c r="S16" s="7">
        <f t="shared" si="11"/>
        <v>99.042105263157907</v>
      </c>
      <c r="T16" s="8">
        <f t="shared" si="12"/>
        <v>4.2530568846371015E-4</v>
      </c>
      <c r="U16" s="7">
        <f t="shared" si="13"/>
        <v>101.04123711340205</v>
      </c>
      <c r="V16" s="8">
        <f t="shared" si="14"/>
        <v>4.2530568846371015E-4</v>
      </c>
    </row>
    <row r="17" spans="1:23" x14ac:dyDescent="0.3">
      <c r="A17" t="s">
        <v>105</v>
      </c>
      <c r="B17" s="7">
        <v>116</v>
      </c>
      <c r="C17" s="7">
        <v>118</v>
      </c>
      <c r="D17" s="7">
        <v>120</v>
      </c>
      <c r="E17" s="7">
        <v>155</v>
      </c>
      <c r="F17" s="7">
        <v>126</v>
      </c>
      <c r="G17" s="8">
        <v>0</v>
      </c>
      <c r="H17" s="9">
        <f t="shared" si="0"/>
        <v>1.0170952659263588</v>
      </c>
      <c r="I17" s="7">
        <f t="shared" si="1"/>
        <v>116</v>
      </c>
      <c r="J17" s="7">
        <f t="shared" si="2"/>
        <v>118</v>
      </c>
      <c r="K17" s="7">
        <f t="shared" si="3"/>
        <v>120</v>
      </c>
      <c r="L17" s="7">
        <f t="shared" si="4"/>
        <v>122.05143191116305</v>
      </c>
      <c r="M17" s="7">
        <f t="shared" si="5"/>
        <v>126</v>
      </c>
      <c r="N17" t="str">
        <f t="shared" si="6"/>
        <v>⚠Y-2</v>
      </c>
      <c r="O17" s="8">
        <f t="shared" si="7"/>
        <v>3.2351673610113707E-2</v>
      </c>
      <c r="P17" s="8">
        <f t="shared" si="8"/>
        <v>1.7095265926358794E-2</v>
      </c>
      <c r="Q17" s="8">
        <f t="shared" si="9"/>
        <v>1.6949152542372836E-2</v>
      </c>
      <c r="R17" t="str">
        <f t="shared" si="10"/>
        <v/>
      </c>
      <c r="S17" s="7">
        <f t="shared" si="11"/>
        <v>124.13793359637725</v>
      </c>
      <c r="T17" s="8">
        <f t="shared" si="12"/>
        <v>1.4778304790656732E-2</v>
      </c>
      <c r="U17" s="7">
        <f t="shared" si="13"/>
        <v>130.07631087487434</v>
      </c>
      <c r="V17" s="8">
        <f t="shared" si="14"/>
        <v>-1.4778304790656732E-2</v>
      </c>
    </row>
    <row r="18" spans="1:23" x14ac:dyDescent="0.3">
      <c r="A18" t="s">
        <v>106</v>
      </c>
      <c r="B18" s="7">
        <v>96</v>
      </c>
      <c r="C18" s="7">
        <v>98</v>
      </c>
      <c r="D18" s="7">
        <v>100</v>
      </c>
      <c r="E18" s="7">
        <v>102</v>
      </c>
      <c r="F18" s="7">
        <v>101</v>
      </c>
      <c r="G18" s="8">
        <v>0</v>
      </c>
      <c r="H18" s="9">
        <f t="shared" si="0"/>
        <v>1.0202040816326532</v>
      </c>
      <c r="I18" s="7">
        <f t="shared" si="1"/>
        <v>96</v>
      </c>
      <c r="J18" s="7">
        <f t="shared" si="2"/>
        <v>98</v>
      </c>
      <c r="K18" s="7">
        <f t="shared" si="3"/>
        <v>100</v>
      </c>
      <c r="L18" s="7">
        <f t="shared" si="4"/>
        <v>102</v>
      </c>
      <c r="M18" s="7">
        <f t="shared" si="5"/>
        <v>101</v>
      </c>
      <c r="N18" t="str">
        <f t="shared" si="6"/>
        <v/>
      </c>
      <c r="O18" s="8">
        <f t="shared" si="7"/>
        <v>-9.8039215686274161E-3</v>
      </c>
      <c r="P18" s="8">
        <f t="shared" si="8"/>
        <v>2.0000000000000018E-2</v>
      </c>
      <c r="Q18" s="8">
        <f t="shared" si="9"/>
        <v>2.0408163265306145E-2</v>
      </c>
      <c r="R18" t="str">
        <f t="shared" si="10"/>
        <v>⚠ retournement</v>
      </c>
      <c r="S18" s="7">
        <f t="shared" si="11"/>
        <v>104.04</v>
      </c>
      <c r="T18" s="8">
        <f t="shared" si="12"/>
        <v>3.009900990099016E-2</v>
      </c>
      <c r="U18" s="7">
        <f t="shared" si="13"/>
        <v>100.00980392156863</v>
      </c>
      <c r="V18" s="8">
        <f t="shared" si="14"/>
        <v>3.009900990099016E-2</v>
      </c>
    </row>
    <row r="19" spans="1:23" x14ac:dyDescent="0.3">
      <c r="A19" t="s">
        <v>107</v>
      </c>
      <c r="B19" s="7">
        <v>86</v>
      </c>
      <c r="C19" s="7">
        <v>88</v>
      </c>
      <c r="D19" s="7">
        <v>90</v>
      </c>
      <c r="E19" s="7">
        <v>92</v>
      </c>
      <c r="F19" s="7">
        <v>94</v>
      </c>
      <c r="G19" s="8">
        <v>0</v>
      </c>
      <c r="H19" s="9">
        <f t="shared" si="0"/>
        <v>1.0224747474747473</v>
      </c>
      <c r="I19" s="7">
        <f t="shared" si="1"/>
        <v>86</v>
      </c>
      <c r="J19" s="7">
        <f t="shared" si="2"/>
        <v>88</v>
      </c>
      <c r="K19" s="7">
        <f t="shared" si="3"/>
        <v>90</v>
      </c>
      <c r="L19" s="7">
        <f t="shared" si="4"/>
        <v>92</v>
      </c>
      <c r="M19" s="7">
        <f t="shared" si="5"/>
        <v>94</v>
      </c>
      <c r="N19" t="str">
        <f t="shared" si="6"/>
        <v/>
      </c>
      <c r="O19" s="8">
        <f t="shared" si="7"/>
        <v>2.1739130434782705E-2</v>
      </c>
      <c r="P19" s="8">
        <f t="shared" si="8"/>
        <v>2.2222222222222143E-2</v>
      </c>
      <c r="Q19" s="8">
        <f t="shared" si="9"/>
        <v>2.2727272727272707E-2</v>
      </c>
      <c r="R19" t="str">
        <f t="shared" si="10"/>
        <v/>
      </c>
      <c r="S19" s="7">
        <f t="shared" si="11"/>
        <v>94.044444444444437</v>
      </c>
      <c r="T19" s="8">
        <f t="shared" si="12"/>
        <v>4.7281323877060831E-4</v>
      </c>
      <c r="U19" s="7">
        <f t="shared" si="13"/>
        <v>96.043478260869577</v>
      </c>
      <c r="V19" s="8">
        <f t="shared" si="14"/>
        <v>4.7281323877060831E-4</v>
      </c>
    </row>
    <row r="20" spans="1:23" x14ac:dyDescent="0.3">
      <c r="A20" t="s">
        <v>108</v>
      </c>
      <c r="O20" s="8">
        <f>AVERAGE(O8:O19)</f>
        <v>2.1156446584495781E-2</v>
      </c>
      <c r="P20" s="8">
        <f>AVERAGE(P8:P19)</f>
        <v>2.2826533866930714E-2</v>
      </c>
      <c r="Q20" s="8">
        <f>AVERAGE(Q8:Q19)</f>
        <v>2.3328500807637636E-2</v>
      </c>
      <c r="S20" t="s">
        <v>109</v>
      </c>
      <c r="T20" s="8">
        <f>AVERAGE(T8:T19)</f>
        <v>4.1871665070363469E-3</v>
      </c>
      <c r="U20" s="7">
        <f>SUM(U8:U19)</f>
        <v>1155.6580253472862</v>
      </c>
      <c r="V20" s="8">
        <f>AVERAGE(V8:V19)</f>
        <v>1.7241157085935589E-3</v>
      </c>
      <c r="W20" s="8">
        <f>SQRT(SUMSQ(T8:T19)/12)</f>
        <v>9.6921826496626888E-3</v>
      </c>
    </row>
    <row r="22" spans="1:23" x14ac:dyDescent="0.3">
      <c r="A22" s="3" t="s">
        <v>110</v>
      </c>
    </row>
    <row r="23" spans="1:23" x14ac:dyDescent="0.3">
      <c r="A23" t="s">
        <v>96</v>
      </c>
      <c r="B23" s="7">
        <v>49</v>
      </c>
      <c r="C23" s="7">
        <v>52</v>
      </c>
      <c r="D23" s="7">
        <v>55</v>
      </c>
      <c r="E23" s="7">
        <v>58</v>
      </c>
      <c r="F23" s="7">
        <v>61</v>
      </c>
      <c r="G23" s="8">
        <v>0</v>
      </c>
      <c r="H23" s="9">
        <f t="shared" ref="H23:H34" si="15">MEDIAN(C23/B23,D23/C23,E23/D23,F23/E23)</f>
        <v>1.0561188811188811</v>
      </c>
      <c r="I23" s="7">
        <f t="shared" ref="I23:I34" si="16">B23</f>
        <v>49</v>
      </c>
      <c r="J23" s="7">
        <f t="shared" ref="J23:J34" si="17">IF(ABS(C23-I23*H23)/(I23*H23)&gt;$B$3,I23*H23,C23)</f>
        <v>52</v>
      </c>
      <c r="K23" s="7">
        <f t="shared" ref="K23:K34" si="18">IF(ABS(D23-J23*H23)/(J23*H23)&gt;$B$3,J23*H23,D23)</f>
        <v>55</v>
      </c>
      <c r="L23" s="7">
        <f t="shared" ref="L23:L34" si="19">IF(ABS(E23-K23*H23)/(K23*H23)&gt;$B$3,K23*H23,E23)</f>
        <v>58</v>
      </c>
      <c r="M23" s="7">
        <f t="shared" ref="M23:M34" si="20">IF(ABS(F23-L23*H23)/(L23*H23)&gt;$B$3,L23*H23,F23)</f>
        <v>61</v>
      </c>
      <c r="N23" t="str">
        <f t="shared" ref="N23:N34" si="21">TRIM(IF(J23&lt;&gt;C23,"⚠Y-4 ","")&amp;IF(K23&lt;&gt;D23,"⚠Y-3 ","")&amp;IF(L23&lt;&gt;E23,"⚠Y-2 ","")&amp;IF(M23&lt;&gt;F23,"⚠Y-1 ",""))</f>
        <v/>
      </c>
      <c r="O23" s="8">
        <f t="shared" ref="O23:O34" si="22">M23/L23-1</f>
        <v>5.1724137931034475E-2</v>
      </c>
      <c r="P23" s="8">
        <f t="shared" ref="P23:P34" si="23">L23/K23-1</f>
        <v>5.4545454545454453E-2</v>
      </c>
      <c r="Q23" s="8">
        <f t="shared" ref="Q23:Q34" si="24">K23/J23-1</f>
        <v>5.7692307692307709E-2</v>
      </c>
      <c r="R23" t="str">
        <f t="shared" ref="R23:R34" si="25">IF(SIGN(O23)&lt;&gt;SIGN(P23),"⚠ retournement",IF(ABS(O23-P23)&gt;$D$3,"⚡ accélération",""))</f>
        <v/>
      </c>
      <c r="S23" s="7">
        <f t="shared" ref="S23:S34" si="26">IF(OR(ABS(P23-Q23)&lt;P$3,ABS(P23-P$35)&lt;P$3),$L23*((1+P23)),$L23*(1+P23*P$35/Q$35))</f>
        <v>61.163636363636357</v>
      </c>
      <c r="T23" s="8">
        <f t="shared" ref="T23:T34" si="27">ABS(S23-M23)/M23</f>
        <v>2.6825633383009331E-3</v>
      </c>
      <c r="U23" s="7">
        <f t="shared" ref="U23:U34" si="28">IF(OR(ABS(O23-P23)&lt;P$3,ABS(O23-O$35)&lt;P$3), $M23*((1+$O23))*(1+G23),$M23*((1+$O23*P$35/O$35))*(1+G23))</f>
        <v>64.155172413793096</v>
      </c>
      <c r="V23" s="8">
        <f t="shared" ref="V23:V34" si="29">(S23-$M23)/$M23</f>
        <v>2.6825633383009331E-3</v>
      </c>
    </row>
    <row r="24" spans="1:23" x14ac:dyDescent="0.3">
      <c r="A24" t="s">
        <v>97</v>
      </c>
      <c r="B24" s="7">
        <v>31</v>
      </c>
      <c r="C24" s="7">
        <v>33</v>
      </c>
      <c r="D24" s="7">
        <v>35</v>
      </c>
      <c r="E24" s="7">
        <v>37</v>
      </c>
      <c r="F24" s="7">
        <v>39</v>
      </c>
      <c r="G24" s="8">
        <v>0</v>
      </c>
      <c r="H24" s="9">
        <f t="shared" si="15"/>
        <v>1.0588744588744587</v>
      </c>
      <c r="I24" s="7">
        <f t="shared" si="16"/>
        <v>31</v>
      </c>
      <c r="J24" s="7">
        <f t="shared" si="17"/>
        <v>33</v>
      </c>
      <c r="K24" s="7">
        <f t="shared" si="18"/>
        <v>35</v>
      </c>
      <c r="L24" s="7">
        <f t="shared" si="19"/>
        <v>37</v>
      </c>
      <c r="M24" s="7">
        <f t="shared" si="20"/>
        <v>39</v>
      </c>
      <c r="N24" t="str">
        <f t="shared" si="21"/>
        <v/>
      </c>
      <c r="O24" s="8">
        <f t="shared" si="22"/>
        <v>5.4054054054053946E-2</v>
      </c>
      <c r="P24" s="8">
        <f t="shared" si="23"/>
        <v>5.7142857142857162E-2</v>
      </c>
      <c r="Q24" s="8">
        <f t="shared" si="24"/>
        <v>6.0606060606060552E-2</v>
      </c>
      <c r="R24" t="str">
        <f t="shared" si="25"/>
        <v/>
      </c>
      <c r="S24" s="7">
        <f t="shared" si="26"/>
        <v>39.114285714285714</v>
      </c>
      <c r="T24" s="8">
        <f t="shared" si="27"/>
        <v>2.93040293040292E-3</v>
      </c>
      <c r="U24" s="7">
        <f t="shared" si="28"/>
        <v>41.108108108108105</v>
      </c>
      <c r="V24" s="8">
        <f t="shared" si="29"/>
        <v>2.93040293040292E-3</v>
      </c>
    </row>
    <row r="25" spans="1:23" x14ac:dyDescent="0.3">
      <c r="A25" t="s">
        <v>98</v>
      </c>
      <c r="B25" s="7">
        <v>23</v>
      </c>
      <c r="C25" s="7">
        <v>24</v>
      </c>
      <c r="D25" s="7">
        <v>25</v>
      </c>
      <c r="E25" s="7">
        <v>26</v>
      </c>
      <c r="F25" s="7">
        <v>27</v>
      </c>
      <c r="G25" s="8">
        <v>0</v>
      </c>
      <c r="H25" s="9">
        <f t="shared" si="15"/>
        <v>1.0408333333333335</v>
      </c>
      <c r="I25" s="7">
        <f t="shared" si="16"/>
        <v>23</v>
      </c>
      <c r="J25" s="7">
        <f t="shared" si="17"/>
        <v>24</v>
      </c>
      <c r="K25" s="7">
        <f t="shared" si="18"/>
        <v>25</v>
      </c>
      <c r="L25" s="7">
        <f t="shared" si="19"/>
        <v>26</v>
      </c>
      <c r="M25" s="7">
        <f t="shared" si="20"/>
        <v>27</v>
      </c>
      <c r="N25" t="str">
        <f t="shared" si="21"/>
        <v/>
      </c>
      <c r="O25" s="8">
        <f t="shared" si="22"/>
        <v>3.8461538461538547E-2</v>
      </c>
      <c r="P25" s="8">
        <f t="shared" si="23"/>
        <v>4.0000000000000036E-2</v>
      </c>
      <c r="Q25" s="8">
        <f t="shared" si="24"/>
        <v>4.1666666666666741E-2</v>
      </c>
      <c r="R25" t="str">
        <f t="shared" si="25"/>
        <v/>
      </c>
      <c r="S25" s="7">
        <f t="shared" si="26"/>
        <v>27.04</v>
      </c>
      <c r="T25" s="8">
        <f t="shared" si="27"/>
        <v>1.48148148148145E-3</v>
      </c>
      <c r="U25" s="7">
        <f t="shared" si="28"/>
        <v>28.03846153846154</v>
      </c>
      <c r="V25" s="8">
        <f t="shared" si="29"/>
        <v>1.48148148148145E-3</v>
      </c>
    </row>
    <row r="26" spans="1:23" x14ac:dyDescent="0.3">
      <c r="A26" t="s">
        <v>99</v>
      </c>
      <c r="B26" s="7">
        <v>18</v>
      </c>
      <c r="C26" s="7">
        <v>19</v>
      </c>
      <c r="D26" s="7">
        <v>20</v>
      </c>
      <c r="E26" s="7">
        <v>40</v>
      </c>
      <c r="F26" s="7">
        <v>22</v>
      </c>
      <c r="G26" s="8">
        <v>0</v>
      </c>
      <c r="H26" s="9">
        <f t="shared" si="15"/>
        <v>1.054093567251462</v>
      </c>
      <c r="I26" s="7">
        <f t="shared" si="16"/>
        <v>18</v>
      </c>
      <c r="J26" s="7">
        <f t="shared" si="17"/>
        <v>19</v>
      </c>
      <c r="K26" s="7">
        <f t="shared" si="18"/>
        <v>20</v>
      </c>
      <c r="L26" s="7">
        <f t="shared" si="19"/>
        <v>21.081871345029239</v>
      </c>
      <c r="M26" s="7">
        <f t="shared" si="20"/>
        <v>22</v>
      </c>
      <c r="N26" t="str">
        <f t="shared" si="21"/>
        <v>⚠Y-2</v>
      </c>
      <c r="O26" s="8">
        <f t="shared" si="22"/>
        <v>4.3550624133148474E-2</v>
      </c>
      <c r="P26" s="8">
        <f t="shared" si="23"/>
        <v>5.4093567251461971E-2</v>
      </c>
      <c r="Q26" s="8">
        <f t="shared" si="24"/>
        <v>5.2631578947368363E-2</v>
      </c>
      <c r="R26" t="str">
        <f t="shared" si="25"/>
        <v/>
      </c>
      <c r="S26" s="7">
        <f t="shared" si="26"/>
        <v>22.222264970418248</v>
      </c>
      <c r="T26" s="8">
        <f t="shared" si="27"/>
        <v>1.0102953200829455E-2</v>
      </c>
      <c r="U26" s="7">
        <f t="shared" si="28"/>
        <v>22.958113730929266</v>
      </c>
      <c r="V26" s="8">
        <f t="shared" si="29"/>
        <v>1.0102953200829455E-2</v>
      </c>
    </row>
    <row r="27" spans="1:23" x14ac:dyDescent="0.3">
      <c r="A27" t="s">
        <v>100</v>
      </c>
      <c r="B27" s="7">
        <v>16</v>
      </c>
      <c r="C27" s="7">
        <v>17</v>
      </c>
      <c r="D27" s="7">
        <v>18</v>
      </c>
      <c r="E27" s="7">
        <v>19</v>
      </c>
      <c r="F27" s="7">
        <v>20</v>
      </c>
      <c r="G27" s="8">
        <v>0</v>
      </c>
      <c r="H27" s="9">
        <f t="shared" si="15"/>
        <v>1.0571895424836601</v>
      </c>
      <c r="I27" s="7">
        <f t="shared" si="16"/>
        <v>16</v>
      </c>
      <c r="J27" s="7">
        <f t="shared" si="17"/>
        <v>17</v>
      </c>
      <c r="K27" s="7">
        <f t="shared" si="18"/>
        <v>18</v>
      </c>
      <c r="L27" s="7">
        <f t="shared" si="19"/>
        <v>19</v>
      </c>
      <c r="M27" s="7">
        <f t="shared" si="20"/>
        <v>20</v>
      </c>
      <c r="N27" t="str">
        <f t="shared" si="21"/>
        <v/>
      </c>
      <c r="O27" s="8">
        <f t="shared" si="22"/>
        <v>5.2631578947368363E-2</v>
      </c>
      <c r="P27" s="8">
        <f t="shared" si="23"/>
        <v>5.555555555555558E-2</v>
      </c>
      <c r="Q27" s="8">
        <f t="shared" si="24"/>
        <v>5.8823529411764719E-2</v>
      </c>
      <c r="R27" t="str">
        <f t="shared" si="25"/>
        <v/>
      </c>
      <c r="S27" s="7">
        <f t="shared" si="26"/>
        <v>20.055555555555557</v>
      </c>
      <c r="T27" s="8">
        <f t="shared" si="27"/>
        <v>2.7777777777778568E-3</v>
      </c>
      <c r="U27" s="7">
        <f t="shared" si="28"/>
        <v>21.052631578947366</v>
      </c>
      <c r="V27" s="8">
        <f t="shared" si="29"/>
        <v>2.7777777777778568E-3</v>
      </c>
    </row>
    <row r="28" spans="1:23" x14ac:dyDescent="0.3">
      <c r="A28" t="s">
        <v>101</v>
      </c>
      <c r="B28" s="7">
        <v>13</v>
      </c>
      <c r="C28" s="7">
        <v>14</v>
      </c>
      <c r="D28" s="7">
        <v>15</v>
      </c>
      <c r="E28" s="7">
        <v>16</v>
      </c>
      <c r="F28" s="7">
        <v>17</v>
      </c>
      <c r="G28" s="8">
        <v>0.1</v>
      </c>
      <c r="H28" s="9">
        <f t="shared" si="15"/>
        <v>1.069047619047619</v>
      </c>
      <c r="I28" s="7">
        <f t="shared" si="16"/>
        <v>13</v>
      </c>
      <c r="J28" s="7">
        <f t="shared" si="17"/>
        <v>14</v>
      </c>
      <c r="K28" s="7">
        <f t="shared" si="18"/>
        <v>15</v>
      </c>
      <c r="L28" s="7">
        <f t="shared" si="19"/>
        <v>16</v>
      </c>
      <c r="M28" s="7">
        <f t="shared" si="20"/>
        <v>17</v>
      </c>
      <c r="N28" t="str">
        <f t="shared" si="21"/>
        <v/>
      </c>
      <c r="O28" s="8">
        <f t="shared" si="22"/>
        <v>6.25E-2</v>
      </c>
      <c r="P28" s="8">
        <f t="shared" si="23"/>
        <v>6.6666666666666652E-2</v>
      </c>
      <c r="Q28" s="8">
        <f t="shared" si="24"/>
        <v>7.1428571428571397E-2</v>
      </c>
      <c r="R28" t="str">
        <f t="shared" si="25"/>
        <v/>
      </c>
      <c r="S28" s="7">
        <f t="shared" si="26"/>
        <v>17.066666666666666</v>
      </c>
      <c r="T28" s="8">
        <f t="shared" si="27"/>
        <v>3.9215686274509665E-3</v>
      </c>
      <c r="U28" s="7">
        <f t="shared" si="28"/>
        <v>19.868750000000002</v>
      </c>
      <c r="V28" s="8">
        <f t="shared" si="29"/>
        <v>3.9215686274509665E-3</v>
      </c>
    </row>
    <row r="29" spans="1:23" x14ac:dyDescent="0.3">
      <c r="A29" t="s">
        <v>102</v>
      </c>
      <c r="B29" s="7">
        <v>13</v>
      </c>
      <c r="C29" s="7">
        <v>14</v>
      </c>
      <c r="D29" s="7">
        <v>15</v>
      </c>
      <c r="E29" s="7">
        <v>16</v>
      </c>
      <c r="F29" s="7">
        <v>17</v>
      </c>
      <c r="G29" s="8">
        <v>0</v>
      </c>
      <c r="H29" s="9">
        <f t="shared" si="15"/>
        <v>1.069047619047619</v>
      </c>
      <c r="I29" s="7">
        <f t="shared" si="16"/>
        <v>13</v>
      </c>
      <c r="J29" s="7">
        <f t="shared" si="17"/>
        <v>14</v>
      </c>
      <c r="K29" s="7">
        <f t="shared" si="18"/>
        <v>15</v>
      </c>
      <c r="L29" s="7">
        <f t="shared" si="19"/>
        <v>16</v>
      </c>
      <c r="M29" s="7">
        <f t="shared" si="20"/>
        <v>17</v>
      </c>
      <c r="N29" t="str">
        <f t="shared" si="21"/>
        <v/>
      </c>
      <c r="O29" s="8">
        <f t="shared" si="22"/>
        <v>6.25E-2</v>
      </c>
      <c r="P29" s="8">
        <f t="shared" si="23"/>
        <v>6.6666666666666652E-2</v>
      </c>
      <c r="Q29" s="8">
        <f t="shared" si="24"/>
        <v>7.1428571428571397E-2</v>
      </c>
      <c r="R29" t="str">
        <f t="shared" si="25"/>
        <v/>
      </c>
      <c r="S29" s="7">
        <f t="shared" si="26"/>
        <v>17.066666666666666</v>
      </c>
      <c r="T29" s="8">
        <f t="shared" si="27"/>
        <v>3.9215686274509665E-3</v>
      </c>
      <c r="U29" s="7">
        <f t="shared" si="28"/>
        <v>18.0625</v>
      </c>
      <c r="V29" s="8">
        <f t="shared" si="29"/>
        <v>3.9215686274509665E-3</v>
      </c>
    </row>
    <row r="30" spans="1:23" x14ac:dyDescent="0.3">
      <c r="A30" t="s">
        <v>103</v>
      </c>
      <c r="B30" s="7">
        <v>18</v>
      </c>
      <c r="C30" s="7">
        <v>19</v>
      </c>
      <c r="D30" s="7">
        <v>20</v>
      </c>
      <c r="E30" s="7">
        <v>21</v>
      </c>
      <c r="F30" s="7">
        <v>22</v>
      </c>
      <c r="G30" s="8">
        <v>0</v>
      </c>
      <c r="H30" s="9">
        <f t="shared" si="15"/>
        <v>1.0513157894736842</v>
      </c>
      <c r="I30" s="7">
        <f t="shared" si="16"/>
        <v>18</v>
      </c>
      <c r="J30" s="7">
        <f t="shared" si="17"/>
        <v>19</v>
      </c>
      <c r="K30" s="7">
        <f t="shared" si="18"/>
        <v>20</v>
      </c>
      <c r="L30" s="7">
        <f t="shared" si="19"/>
        <v>21</v>
      </c>
      <c r="M30" s="7">
        <f t="shared" si="20"/>
        <v>22</v>
      </c>
      <c r="N30" t="str">
        <f t="shared" si="21"/>
        <v/>
      </c>
      <c r="O30" s="8">
        <f t="shared" si="22"/>
        <v>4.7619047619047672E-2</v>
      </c>
      <c r="P30" s="8">
        <f t="shared" si="23"/>
        <v>5.0000000000000044E-2</v>
      </c>
      <c r="Q30" s="8">
        <f t="shared" si="24"/>
        <v>5.2631578947368363E-2</v>
      </c>
      <c r="R30" t="str">
        <f t="shared" si="25"/>
        <v/>
      </c>
      <c r="S30" s="7">
        <f t="shared" si="26"/>
        <v>22.05</v>
      </c>
      <c r="T30" s="8">
        <f t="shared" si="27"/>
        <v>2.2727272727273051E-3</v>
      </c>
      <c r="U30" s="7">
        <f t="shared" si="28"/>
        <v>23.047619047619047</v>
      </c>
      <c r="V30" s="8">
        <f t="shared" si="29"/>
        <v>2.2727272727273051E-3</v>
      </c>
    </row>
    <row r="31" spans="1:23" x14ac:dyDescent="0.3">
      <c r="A31" t="s">
        <v>104</v>
      </c>
      <c r="B31" s="7">
        <v>41</v>
      </c>
      <c r="C31" s="7">
        <v>43</v>
      </c>
      <c r="D31" s="7">
        <v>45</v>
      </c>
      <c r="E31" s="7">
        <v>47</v>
      </c>
      <c r="F31" s="7">
        <v>50</v>
      </c>
      <c r="G31" s="8">
        <v>0</v>
      </c>
      <c r="H31" s="9">
        <f t="shared" si="15"/>
        <v>1.0476460578559275</v>
      </c>
      <c r="I31" s="7">
        <f t="shared" si="16"/>
        <v>41</v>
      </c>
      <c r="J31" s="7">
        <f t="shared" si="17"/>
        <v>43</v>
      </c>
      <c r="K31" s="7">
        <f t="shared" si="18"/>
        <v>45</v>
      </c>
      <c r="L31" s="7">
        <f t="shared" si="19"/>
        <v>47</v>
      </c>
      <c r="M31" s="7">
        <f t="shared" si="20"/>
        <v>50</v>
      </c>
      <c r="N31" t="str">
        <f t="shared" si="21"/>
        <v/>
      </c>
      <c r="O31" s="8">
        <f t="shared" si="22"/>
        <v>6.3829787234042534E-2</v>
      </c>
      <c r="P31" s="8">
        <f t="shared" si="23"/>
        <v>4.4444444444444509E-2</v>
      </c>
      <c r="Q31" s="8">
        <f t="shared" si="24"/>
        <v>4.6511627906976827E-2</v>
      </c>
      <c r="R31" t="str">
        <f t="shared" si="25"/>
        <v/>
      </c>
      <c r="S31" s="7">
        <f t="shared" si="26"/>
        <v>49.088888888888889</v>
      </c>
      <c r="T31" s="8">
        <f t="shared" si="27"/>
        <v>1.822222222222223E-2</v>
      </c>
      <c r="U31" s="7">
        <f t="shared" si="28"/>
        <v>53.191489361702125</v>
      </c>
      <c r="V31" s="8">
        <f t="shared" si="29"/>
        <v>-1.822222222222223E-2</v>
      </c>
    </row>
    <row r="32" spans="1:23" x14ac:dyDescent="0.3">
      <c r="A32" t="s">
        <v>105</v>
      </c>
      <c r="B32" s="7">
        <v>99</v>
      </c>
      <c r="C32" s="7">
        <v>104</v>
      </c>
      <c r="D32" s="7">
        <v>110</v>
      </c>
      <c r="E32" s="7">
        <v>116</v>
      </c>
      <c r="F32" s="7">
        <v>122</v>
      </c>
      <c r="G32" s="8">
        <v>0</v>
      </c>
      <c r="H32" s="9">
        <f t="shared" si="15"/>
        <v>1.0531347962382445</v>
      </c>
      <c r="I32" s="7">
        <f t="shared" si="16"/>
        <v>99</v>
      </c>
      <c r="J32" s="7">
        <f t="shared" si="17"/>
        <v>104</v>
      </c>
      <c r="K32" s="7">
        <f t="shared" si="18"/>
        <v>110</v>
      </c>
      <c r="L32" s="7">
        <f t="shared" si="19"/>
        <v>116</v>
      </c>
      <c r="M32" s="7">
        <f t="shared" si="20"/>
        <v>122</v>
      </c>
      <c r="N32" t="str">
        <f t="shared" si="21"/>
        <v/>
      </c>
      <c r="O32" s="8">
        <f t="shared" si="22"/>
        <v>5.1724137931034475E-2</v>
      </c>
      <c r="P32" s="8">
        <f t="shared" si="23"/>
        <v>5.4545454545454453E-2</v>
      </c>
      <c r="Q32" s="8">
        <f t="shared" si="24"/>
        <v>5.7692307692307709E-2</v>
      </c>
      <c r="R32" t="str">
        <f t="shared" si="25"/>
        <v/>
      </c>
      <c r="S32" s="7">
        <f t="shared" si="26"/>
        <v>122.32727272727271</v>
      </c>
      <c r="T32" s="8">
        <f t="shared" si="27"/>
        <v>2.6825633383009331E-3</v>
      </c>
      <c r="U32" s="7">
        <f t="shared" si="28"/>
        <v>128.31034482758619</v>
      </c>
      <c r="V32" s="8">
        <f t="shared" si="29"/>
        <v>2.6825633383009331E-3</v>
      </c>
    </row>
    <row r="33" spans="1:23" x14ac:dyDescent="0.3">
      <c r="A33" t="s">
        <v>106</v>
      </c>
      <c r="B33" s="7">
        <v>198</v>
      </c>
      <c r="C33" s="7">
        <v>209</v>
      </c>
      <c r="D33" s="7">
        <v>220</v>
      </c>
      <c r="E33" s="7">
        <v>231</v>
      </c>
      <c r="F33" s="7">
        <v>243</v>
      </c>
      <c r="G33" s="8">
        <v>0.2</v>
      </c>
      <c r="H33" s="9">
        <f t="shared" si="15"/>
        <v>1.0522898154477103</v>
      </c>
      <c r="I33" s="7">
        <f t="shared" si="16"/>
        <v>198</v>
      </c>
      <c r="J33" s="7">
        <f t="shared" si="17"/>
        <v>209</v>
      </c>
      <c r="K33" s="7">
        <f t="shared" si="18"/>
        <v>220</v>
      </c>
      <c r="L33" s="7">
        <f t="shared" si="19"/>
        <v>231</v>
      </c>
      <c r="M33" s="7">
        <f t="shared" si="20"/>
        <v>243</v>
      </c>
      <c r="N33" t="str">
        <f t="shared" si="21"/>
        <v/>
      </c>
      <c r="O33" s="8">
        <f t="shared" si="22"/>
        <v>5.1948051948051965E-2</v>
      </c>
      <c r="P33" s="8">
        <f t="shared" si="23"/>
        <v>5.0000000000000044E-2</v>
      </c>
      <c r="Q33" s="8">
        <f t="shared" si="24"/>
        <v>5.2631578947368363E-2</v>
      </c>
      <c r="R33" t="str">
        <f t="shared" si="25"/>
        <v/>
      </c>
      <c r="S33" s="7">
        <f t="shared" si="26"/>
        <v>242.55</v>
      </c>
      <c r="T33" s="8">
        <f t="shared" si="27"/>
        <v>1.8518518518518051E-3</v>
      </c>
      <c r="U33" s="7">
        <f t="shared" si="28"/>
        <v>306.74805194805197</v>
      </c>
      <c r="V33" s="8">
        <f t="shared" si="29"/>
        <v>-1.8518518518518051E-3</v>
      </c>
    </row>
    <row r="34" spans="1:23" x14ac:dyDescent="0.3">
      <c r="A34" t="s">
        <v>107</v>
      </c>
      <c r="B34" s="7">
        <v>252</v>
      </c>
      <c r="C34" s="7">
        <v>266</v>
      </c>
      <c r="D34" s="7">
        <v>280</v>
      </c>
      <c r="E34" s="7">
        <v>294</v>
      </c>
      <c r="F34" s="7">
        <v>309</v>
      </c>
      <c r="G34" s="8">
        <v>0</v>
      </c>
      <c r="H34" s="9">
        <f t="shared" si="15"/>
        <v>1.0518259935553167</v>
      </c>
      <c r="I34" s="7">
        <f t="shared" si="16"/>
        <v>252</v>
      </c>
      <c r="J34" s="7">
        <f t="shared" si="17"/>
        <v>266</v>
      </c>
      <c r="K34" s="7">
        <f t="shared" si="18"/>
        <v>280</v>
      </c>
      <c r="L34" s="7">
        <f t="shared" si="19"/>
        <v>294</v>
      </c>
      <c r="M34" s="7">
        <f t="shared" si="20"/>
        <v>309</v>
      </c>
      <c r="N34" t="str">
        <f t="shared" si="21"/>
        <v/>
      </c>
      <c r="O34" s="8">
        <f t="shared" si="22"/>
        <v>5.1020408163265252E-2</v>
      </c>
      <c r="P34" s="8">
        <f t="shared" si="23"/>
        <v>5.0000000000000044E-2</v>
      </c>
      <c r="Q34" s="8">
        <f t="shared" si="24"/>
        <v>5.2631578947368363E-2</v>
      </c>
      <c r="R34" t="str">
        <f t="shared" si="25"/>
        <v/>
      </c>
      <c r="S34" s="7">
        <f t="shared" si="26"/>
        <v>308.7</v>
      </c>
      <c r="T34" s="8">
        <f t="shared" si="27"/>
        <v>9.7087378640780381E-4</v>
      </c>
      <c r="U34" s="7">
        <f t="shared" si="28"/>
        <v>324.76530612244898</v>
      </c>
      <c r="V34" s="8">
        <f t="shared" si="29"/>
        <v>-9.7087378640780381E-4</v>
      </c>
    </row>
    <row r="35" spans="1:23" x14ac:dyDescent="0.3">
      <c r="A35" t="s">
        <v>108</v>
      </c>
      <c r="O35" s="8">
        <f>AVERAGE(O23:O34)</f>
        <v>5.2630280535215478E-2</v>
      </c>
      <c r="P35" s="8">
        <f>AVERAGE(P23:P34)</f>
        <v>5.3638388901546798E-2</v>
      </c>
      <c r="Q35" s="8">
        <f>AVERAGE(Q23:Q34)</f>
        <v>5.6364663218558375E-2</v>
      </c>
      <c r="S35" t="s">
        <v>109</v>
      </c>
      <c r="T35" s="8">
        <f>AVERAGE(T23:T34)</f>
        <v>4.484879537933719E-3</v>
      </c>
      <c r="U35" s="7">
        <f>SUM(U23:U34)</f>
        <v>1051.3065486776477</v>
      </c>
      <c r="V35" s="8">
        <f>AVERAGE(V23:V34)</f>
        <v>9.7738822785341239E-4</v>
      </c>
      <c r="W35" s="8">
        <f>SQRT(SUMSQ(T23:T34)/12)</f>
        <v>6.5019489242684634E-3</v>
      </c>
    </row>
    <row r="37" spans="1:23" x14ac:dyDescent="0.3">
      <c r="A37" s="3" t="s">
        <v>111</v>
      </c>
    </row>
    <row r="38" spans="1:23" x14ac:dyDescent="0.3">
      <c r="A38" t="s">
        <v>96</v>
      </c>
      <c r="B38" s="7">
        <v>97</v>
      </c>
      <c r="C38" s="7">
        <v>98</v>
      </c>
      <c r="D38" s="7">
        <v>99</v>
      </c>
      <c r="E38" s="7">
        <v>114</v>
      </c>
      <c r="F38" s="7">
        <v>131</v>
      </c>
      <c r="G38" s="8">
        <v>0</v>
      </c>
      <c r="H38" s="9">
        <f t="shared" ref="H38:H49" si="30">MEDIAN(C38/B38,D38/C38,E38/D38,F38/E38)</f>
        <v>1.0797160426840295</v>
      </c>
      <c r="I38" s="7">
        <f t="shared" ref="I38:I49" si="31">B38</f>
        <v>97</v>
      </c>
      <c r="J38" s="7">
        <f t="shared" ref="J38:J49" si="32">IF(ABS(C38-I38*H38)/(I38*H38)&gt;$B$3,I38*H38,C38)</f>
        <v>98</v>
      </c>
      <c r="K38" s="7">
        <f t="shared" ref="K38:K49" si="33">IF(ABS(D38-J38*H38)/(J38*H38)&gt;$B$3,J38*H38,D38)</f>
        <v>99</v>
      </c>
      <c r="L38" s="7">
        <f t="shared" ref="L38:L49" si="34">IF(ABS(E38-K38*H38)/(K38*H38)&gt;$B$3,K38*H38,E38)</f>
        <v>114</v>
      </c>
      <c r="M38" s="7">
        <f t="shared" ref="M38:M49" si="35">IF(ABS(F38-L38*H38)/(L38*H38)&gt;$B$3,L38*H38,F38)</f>
        <v>131</v>
      </c>
      <c r="N38" t="str">
        <f t="shared" ref="N38:N49" si="36">TRIM(IF(J38&lt;&gt;C38,"⚠Y-4 ","")&amp;IF(K38&lt;&gt;D38,"⚠Y-3 ","")&amp;IF(L38&lt;&gt;E38,"⚠Y-2 ","")&amp;IF(M38&lt;&gt;F38,"⚠Y-1 ",""))</f>
        <v/>
      </c>
      <c r="O38" s="8">
        <f t="shared" ref="O38:O49" si="37">M38/L38-1</f>
        <v>0.14912280701754388</v>
      </c>
      <c r="P38" s="8">
        <f t="shared" ref="P38:P49" si="38">L38/K38-1</f>
        <v>0.1515151515151516</v>
      </c>
      <c r="Q38" s="8">
        <f t="shared" ref="Q38:Q49" si="39">K38/J38-1</f>
        <v>1.0204081632652962E-2</v>
      </c>
      <c r="R38" t="str">
        <f t="shared" ref="R38:R49" si="40">IF(SIGN(O38)&lt;&gt;SIGN(P38),"⚠ retournement",IF(ABS(O38-P38)&gt;$D$3,"⚡ accélération",""))</f>
        <v/>
      </c>
      <c r="S38" s="7">
        <f t="shared" ref="S38:S49" si="41">IF(OR(ABS(P38-Q38)&lt;P$3,ABS(P38-P$50)&lt;P$3),$L38*((1+P38)),$L38*(1+P38*P$50/Q$50))</f>
        <v>131.27272727272728</v>
      </c>
      <c r="T38" s="8">
        <f t="shared" ref="T38:T49" si="42">ABS(S38-M38)/M38</f>
        <v>2.0818875780708435E-3</v>
      </c>
      <c r="U38" s="7">
        <f t="shared" ref="U38:U49" si="43">IF(OR(ABS(O38-P38)&lt;P$3,ABS(O38-O$50)&lt;P$3), $M38*((1+$O38))*(1+G38),$M38*((1+$O38*P$50/O$50))*(1+G38))</f>
        <v>150.53508771929825</v>
      </c>
      <c r="V38" s="8">
        <f t="shared" ref="V38:V49" si="44">(S38-$M38)/$M38</f>
        <v>2.0818875780708435E-3</v>
      </c>
    </row>
    <row r="39" spans="1:23" x14ac:dyDescent="0.3">
      <c r="A39" t="s">
        <v>97</v>
      </c>
      <c r="B39" s="7">
        <v>99</v>
      </c>
      <c r="C39" s="7">
        <v>100</v>
      </c>
      <c r="D39" s="7">
        <v>101</v>
      </c>
      <c r="E39" s="7">
        <v>116</v>
      </c>
      <c r="F39" s="7">
        <v>133</v>
      </c>
      <c r="G39" s="8">
        <v>0</v>
      </c>
      <c r="H39" s="9">
        <f t="shared" si="30"/>
        <v>1.0783263671194705</v>
      </c>
      <c r="I39" s="7">
        <f t="shared" si="31"/>
        <v>99</v>
      </c>
      <c r="J39" s="7">
        <f t="shared" si="32"/>
        <v>100</v>
      </c>
      <c r="K39" s="7">
        <f t="shared" si="33"/>
        <v>101</v>
      </c>
      <c r="L39" s="7">
        <f t="shared" si="34"/>
        <v>116</v>
      </c>
      <c r="M39" s="7">
        <f t="shared" si="35"/>
        <v>133</v>
      </c>
      <c r="N39" t="str">
        <f t="shared" si="36"/>
        <v/>
      </c>
      <c r="O39" s="8">
        <f t="shared" si="37"/>
        <v>0.14655172413793105</v>
      </c>
      <c r="P39" s="8">
        <f t="shared" si="38"/>
        <v>0.14851485148514842</v>
      </c>
      <c r="Q39" s="8">
        <f t="shared" si="39"/>
        <v>1.0000000000000009E-2</v>
      </c>
      <c r="R39" t="str">
        <f t="shared" si="40"/>
        <v/>
      </c>
      <c r="S39" s="7">
        <f t="shared" si="41"/>
        <v>133.22772277227722</v>
      </c>
      <c r="T39" s="8">
        <f t="shared" si="42"/>
        <v>1.7122012953174298E-3</v>
      </c>
      <c r="U39" s="7">
        <f t="shared" si="43"/>
        <v>152.49137931034483</v>
      </c>
      <c r="V39" s="8">
        <f t="shared" si="44"/>
        <v>1.7122012953174298E-3</v>
      </c>
    </row>
    <row r="40" spans="1:23" x14ac:dyDescent="0.3">
      <c r="A40" t="s">
        <v>98</v>
      </c>
      <c r="B40" s="7">
        <v>101</v>
      </c>
      <c r="C40" s="7">
        <v>102</v>
      </c>
      <c r="D40" s="7">
        <v>103</v>
      </c>
      <c r="E40" s="7">
        <v>118</v>
      </c>
      <c r="F40" s="7">
        <v>136</v>
      </c>
      <c r="G40" s="8">
        <v>0</v>
      </c>
      <c r="H40" s="9">
        <f t="shared" si="30"/>
        <v>1.0777660290300874</v>
      </c>
      <c r="I40" s="7">
        <f t="shared" si="31"/>
        <v>101</v>
      </c>
      <c r="J40" s="7">
        <f t="shared" si="32"/>
        <v>102</v>
      </c>
      <c r="K40" s="7">
        <f t="shared" si="33"/>
        <v>103</v>
      </c>
      <c r="L40" s="7">
        <f t="shared" si="34"/>
        <v>118</v>
      </c>
      <c r="M40" s="7">
        <f t="shared" si="35"/>
        <v>136</v>
      </c>
      <c r="N40" t="str">
        <f t="shared" si="36"/>
        <v/>
      </c>
      <c r="O40" s="8">
        <f t="shared" si="37"/>
        <v>0.15254237288135597</v>
      </c>
      <c r="P40" s="8">
        <f t="shared" si="38"/>
        <v>0.14563106796116498</v>
      </c>
      <c r="Q40" s="8">
        <f t="shared" si="39"/>
        <v>9.8039215686274161E-3</v>
      </c>
      <c r="R40" t="str">
        <f t="shared" si="40"/>
        <v/>
      </c>
      <c r="S40" s="7">
        <f t="shared" si="41"/>
        <v>135.18446601941747</v>
      </c>
      <c r="T40" s="8">
        <f t="shared" si="42"/>
        <v>5.9965733866362446E-3</v>
      </c>
      <c r="U40" s="7">
        <f t="shared" si="43"/>
        <v>156.74576271186442</v>
      </c>
      <c r="V40" s="8">
        <f t="shared" si="44"/>
        <v>-5.9965733866362446E-3</v>
      </c>
    </row>
    <row r="41" spans="1:23" x14ac:dyDescent="0.3">
      <c r="A41" t="s">
        <v>99</v>
      </c>
      <c r="B41" s="7">
        <v>103</v>
      </c>
      <c r="C41" s="7">
        <v>104</v>
      </c>
      <c r="D41" s="7">
        <v>105</v>
      </c>
      <c r="E41" s="7">
        <v>121</v>
      </c>
      <c r="F41" s="7">
        <v>139</v>
      </c>
      <c r="G41" s="8">
        <v>0</v>
      </c>
      <c r="H41" s="9">
        <f t="shared" si="30"/>
        <v>1.079234534221295</v>
      </c>
      <c r="I41" s="7">
        <f t="shared" si="31"/>
        <v>103</v>
      </c>
      <c r="J41" s="7">
        <f t="shared" si="32"/>
        <v>104</v>
      </c>
      <c r="K41" s="7">
        <f t="shared" si="33"/>
        <v>105</v>
      </c>
      <c r="L41" s="7">
        <f t="shared" si="34"/>
        <v>121</v>
      </c>
      <c r="M41" s="7">
        <f t="shared" si="35"/>
        <v>139</v>
      </c>
      <c r="N41" t="str">
        <f t="shared" si="36"/>
        <v/>
      </c>
      <c r="O41" s="8">
        <f t="shared" si="37"/>
        <v>0.14876033057851235</v>
      </c>
      <c r="P41" s="8">
        <f t="shared" si="38"/>
        <v>0.15238095238095228</v>
      </c>
      <c r="Q41" s="8">
        <f t="shared" si="39"/>
        <v>9.6153846153845812E-3</v>
      </c>
      <c r="R41" t="str">
        <f t="shared" si="40"/>
        <v/>
      </c>
      <c r="S41" s="7">
        <f t="shared" si="41"/>
        <v>139.43809523809523</v>
      </c>
      <c r="T41" s="8">
        <f t="shared" si="42"/>
        <v>3.1517643028433772E-3</v>
      </c>
      <c r="U41" s="7">
        <f t="shared" si="43"/>
        <v>159.67768595041321</v>
      </c>
      <c r="V41" s="8">
        <f t="shared" si="44"/>
        <v>3.1517643028433772E-3</v>
      </c>
    </row>
    <row r="42" spans="1:23" x14ac:dyDescent="0.3">
      <c r="A42" t="s">
        <v>100</v>
      </c>
      <c r="B42" s="7">
        <v>100</v>
      </c>
      <c r="C42" s="7">
        <v>101</v>
      </c>
      <c r="D42" s="7">
        <v>102</v>
      </c>
      <c r="E42" s="7">
        <v>117</v>
      </c>
      <c r="F42" s="7">
        <v>135</v>
      </c>
      <c r="G42" s="8">
        <v>0</v>
      </c>
      <c r="H42" s="9">
        <f t="shared" si="30"/>
        <v>1.078529411764706</v>
      </c>
      <c r="I42" s="7">
        <f t="shared" si="31"/>
        <v>100</v>
      </c>
      <c r="J42" s="7">
        <f t="shared" si="32"/>
        <v>101</v>
      </c>
      <c r="K42" s="7">
        <f t="shared" si="33"/>
        <v>102</v>
      </c>
      <c r="L42" s="7">
        <f t="shared" si="34"/>
        <v>117</v>
      </c>
      <c r="M42" s="7">
        <f t="shared" si="35"/>
        <v>135</v>
      </c>
      <c r="N42" t="str">
        <f t="shared" si="36"/>
        <v/>
      </c>
      <c r="O42" s="8">
        <f t="shared" si="37"/>
        <v>0.15384615384615374</v>
      </c>
      <c r="P42" s="8">
        <f t="shared" si="38"/>
        <v>0.14705882352941169</v>
      </c>
      <c r="Q42" s="8">
        <f t="shared" si="39"/>
        <v>9.9009900990099098E-3</v>
      </c>
      <c r="R42" t="str">
        <f t="shared" si="40"/>
        <v/>
      </c>
      <c r="S42" s="7">
        <f t="shared" si="41"/>
        <v>134.20588235294116</v>
      </c>
      <c r="T42" s="8">
        <f t="shared" si="42"/>
        <v>5.8823529411765945E-3</v>
      </c>
      <c r="U42" s="7">
        <f t="shared" si="43"/>
        <v>155.76923076923075</v>
      </c>
      <c r="V42" s="8">
        <f t="shared" si="44"/>
        <v>-5.8823529411765945E-3</v>
      </c>
    </row>
    <row r="43" spans="1:23" x14ac:dyDescent="0.3">
      <c r="A43" t="s">
        <v>101</v>
      </c>
      <c r="B43" s="7">
        <v>98</v>
      </c>
      <c r="C43" s="7">
        <v>99</v>
      </c>
      <c r="D43" s="7">
        <v>100</v>
      </c>
      <c r="E43" s="7">
        <v>115</v>
      </c>
      <c r="F43" s="7">
        <v>132</v>
      </c>
      <c r="G43" s="8">
        <v>0</v>
      </c>
      <c r="H43" s="9">
        <f t="shared" si="30"/>
        <v>1.0790150842945874</v>
      </c>
      <c r="I43" s="7">
        <f t="shared" si="31"/>
        <v>98</v>
      </c>
      <c r="J43" s="7">
        <f t="shared" si="32"/>
        <v>99</v>
      </c>
      <c r="K43" s="7">
        <f t="shared" si="33"/>
        <v>100</v>
      </c>
      <c r="L43" s="7">
        <f t="shared" si="34"/>
        <v>115</v>
      </c>
      <c r="M43" s="7">
        <f t="shared" si="35"/>
        <v>132</v>
      </c>
      <c r="N43" t="str">
        <f t="shared" si="36"/>
        <v/>
      </c>
      <c r="O43" s="8">
        <f t="shared" si="37"/>
        <v>0.14782608695652177</v>
      </c>
      <c r="P43" s="8">
        <f t="shared" si="38"/>
        <v>0.14999999999999991</v>
      </c>
      <c r="Q43" s="8">
        <f t="shared" si="39"/>
        <v>1.0101010101010166E-2</v>
      </c>
      <c r="R43" t="str">
        <f t="shared" si="40"/>
        <v/>
      </c>
      <c r="S43" s="7">
        <f t="shared" si="41"/>
        <v>132.25</v>
      </c>
      <c r="T43" s="8">
        <f t="shared" si="42"/>
        <v>1.893939393939394E-3</v>
      </c>
      <c r="U43" s="7">
        <f t="shared" si="43"/>
        <v>151.51304347826087</v>
      </c>
      <c r="V43" s="8">
        <f t="shared" si="44"/>
        <v>1.893939393939394E-3</v>
      </c>
    </row>
    <row r="44" spans="1:23" x14ac:dyDescent="0.3">
      <c r="A44" t="s">
        <v>102</v>
      </c>
      <c r="B44" s="7">
        <v>102</v>
      </c>
      <c r="C44" s="7">
        <v>103</v>
      </c>
      <c r="D44" s="7">
        <v>104</v>
      </c>
      <c r="E44" s="7">
        <v>120</v>
      </c>
      <c r="F44" s="7">
        <v>138</v>
      </c>
      <c r="G44" s="8">
        <v>0</v>
      </c>
      <c r="H44" s="9">
        <f t="shared" si="30"/>
        <v>1.0799019607843137</v>
      </c>
      <c r="I44" s="7">
        <f t="shared" si="31"/>
        <v>102</v>
      </c>
      <c r="J44" s="7">
        <f t="shared" si="32"/>
        <v>103</v>
      </c>
      <c r="K44" s="7">
        <f t="shared" si="33"/>
        <v>104</v>
      </c>
      <c r="L44" s="7">
        <f t="shared" si="34"/>
        <v>120</v>
      </c>
      <c r="M44" s="7">
        <f t="shared" si="35"/>
        <v>138</v>
      </c>
      <c r="N44" t="str">
        <f t="shared" si="36"/>
        <v/>
      </c>
      <c r="O44" s="8">
        <f t="shared" si="37"/>
        <v>0.14999999999999991</v>
      </c>
      <c r="P44" s="8">
        <f t="shared" si="38"/>
        <v>0.15384615384615374</v>
      </c>
      <c r="Q44" s="8">
        <f t="shared" si="39"/>
        <v>9.7087378640776656E-3</v>
      </c>
      <c r="R44" t="str">
        <f t="shared" si="40"/>
        <v/>
      </c>
      <c r="S44" s="7">
        <f t="shared" si="41"/>
        <v>138.46153846153845</v>
      </c>
      <c r="T44" s="8">
        <f t="shared" si="42"/>
        <v>3.3444816053511072E-3</v>
      </c>
      <c r="U44" s="7">
        <f t="shared" si="43"/>
        <v>158.69999999999999</v>
      </c>
      <c r="V44" s="8">
        <f t="shared" si="44"/>
        <v>3.3444816053511072E-3</v>
      </c>
    </row>
    <row r="45" spans="1:23" x14ac:dyDescent="0.3">
      <c r="A45" t="s">
        <v>103</v>
      </c>
      <c r="B45" s="7">
        <v>104</v>
      </c>
      <c r="C45" s="7">
        <v>105</v>
      </c>
      <c r="D45" s="7">
        <v>106</v>
      </c>
      <c r="E45" s="7">
        <v>122</v>
      </c>
      <c r="F45" s="7">
        <v>140</v>
      </c>
      <c r="G45" s="8">
        <v>0</v>
      </c>
      <c r="H45" s="9">
        <f t="shared" si="30"/>
        <v>1.078578184110971</v>
      </c>
      <c r="I45" s="7">
        <f t="shared" si="31"/>
        <v>104</v>
      </c>
      <c r="J45" s="7">
        <f t="shared" si="32"/>
        <v>105</v>
      </c>
      <c r="K45" s="7">
        <f t="shared" si="33"/>
        <v>106</v>
      </c>
      <c r="L45" s="7">
        <f t="shared" si="34"/>
        <v>122</v>
      </c>
      <c r="M45" s="7">
        <f t="shared" si="35"/>
        <v>140</v>
      </c>
      <c r="N45" t="str">
        <f t="shared" si="36"/>
        <v/>
      </c>
      <c r="O45" s="8">
        <f t="shared" si="37"/>
        <v>0.14754098360655732</v>
      </c>
      <c r="P45" s="8">
        <f t="shared" si="38"/>
        <v>0.15094339622641506</v>
      </c>
      <c r="Q45" s="8">
        <f t="shared" si="39"/>
        <v>9.52380952380949E-3</v>
      </c>
      <c r="R45" t="str">
        <f t="shared" si="40"/>
        <v/>
      </c>
      <c r="S45" s="7">
        <f t="shared" si="41"/>
        <v>140.41509433962264</v>
      </c>
      <c r="T45" s="8">
        <f t="shared" si="42"/>
        <v>2.9649595687331496E-3</v>
      </c>
      <c r="U45" s="7">
        <f t="shared" si="43"/>
        <v>160.65573770491801</v>
      </c>
      <c r="V45" s="8">
        <f t="shared" si="44"/>
        <v>2.9649595687331496E-3</v>
      </c>
    </row>
    <row r="46" spans="1:23" x14ac:dyDescent="0.3">
      <c r="A46" t="s">
        <v>104</v>
      </c>
      <c r="B46" s="7">
        <v>99</v>
      </c>
      <c r="C46" s="7">
        <v>100</v>
      </c>
      <c r="D46" s="7">
        <v>101</v>
      </c>
      <c r="E46" s="7">
        <v>116</v>
      </c>
      <c r="F46" s="7">
        <v>133</v>
      </c>
      <c r="G46" s="8">
        <v>0</v>
      </c>
      <c r="H46" s="9">
        <f t="shared" si="30"/>
        <v>1.0783263671194705</v>
      </c>
      <c r="I46" s="7">
        <f t="shared" si="31"/>
        <v>99</v>
      </c>
      <c r="J46" s="7">
        <f t="shared" si="32"/>
        <v>100</v>
      </c>
      <c r="K46" s="7">
        <f t="shared" si="33"/>
        <v>101</v>
      </c>
      <c r="L46" s="7">
        <f t="shared" si="34"/>
        <v>116</v>
      </c>
      <c r="M46" s="7">
        <f t="shared" si="35"/>
        <v>133</v>
      </c>
      <c r="N46" t="str">
        <f t="shared" si="36"/>
        <v/>
      </c>
      <c r="O46" s="8">
        <f t="shared" si="37"/>
        <v>0.14655172413793105</v>
      </c>
      <c r="P46" s="8">
        <f t="shared" si="38"/>
        <v>0.14851485148514842</v>
      </c>
      <c r="Q46" s="8">
        <f t="shared" si="39"/>
        <v>1.0000000000000009E-2</v>
      </c>
      <c r="R46" t="str">
        <f t="shared" si="40"/>
        <v/>
      </c>
      <c r="S46" s="7">
        <f t="shared" si="41"/>
        <v>133.22772277227722</v>
      </c>
      <c r="T46" s="8">
        <f t="shared" si="42"/>
        <v>1.7122012953174298E-3</v>
      </c>
      <c r="U46" s="7">
        <f t="shared" si="43"/>
        <v>152.49137931034483</v>
      </c>
      <c r="V46" s="8">
        <f t="shared" si="44"/>
        <v>1.7122012953174298E-3</v>
      </c>
    </row>
    <row r="47" spans="1:23" x14ac:dyDescent="0.3">
      <c r="A47" t="s">
        <v>105</v>
      </c>
      <c r="B47" s="7">
        <v>101</v>
      </c>
      <c r="C47" s="7">
        <v>102</v>
      </c>
      <c r="D47" s="7">
        <v>103</v>
      </c>
      <c r="E47" s="7">
        <v>118</v>
      </c>
      <c r="F47" s="7">
        <v>136</v>
      </c>
      <c r="G47" s="8">
        <v>0</v>
      </c>
      <c r="H47" s="9">
        <f t="shared" si="30"/>
        <v>1.0777660290300874</v>
      </c>
      <c r="I47" s="7">
        <f t="shared" si="31"/>
        <v>101</v>
      </c>
      <c r="J47" s="7">
        <f t="shared" si="32"/>
        <v>102</v>
      </c>
      <c r="K47" s="7">
        <f t="shared" si="33"/>
        <v>103</v>
      </c>
      <c r="L47" s="7">
        <f t="shared" si="34"/>
        <v>118</v>
      </c>
      <c r="M47" s="7">
        <f t="shared" si="35"/>
        <v>136</v>
      </c>
      <c r="N47" t="str">
        <f t="shared" si="36"/>
        <v/>
      </c>
      <c r="O47" s="8">
        <f t="shared" si="37"/>
        <v>0.15254237288135597</v>
      </c>
      <c r="P47" s="8">
        <f t="shared" si="38"/>
        <v>0.14563106796116498</v>
      </c>
      <c r="Q47" s="8">
        <f t="shared" si="39"/>
        <v>9.8039215686274161E-3</v>
      </c>
      <c r="R47" t="str">
        <f t="shared" si="40"/>
        <v/>
      </c>
      <c r="S47" s="7">
        <f t="shared" si="41"/>
        <v>135.18446601941747</v>
      </c>
      <c r="T47" s="8">
        <f t="shared" si="42"/>
        <v>5.9965733866362446E-3</v>
      </c>
      <c r="U47" s="7">
        <f t="shared" si="43"/>
        <v>156.74576271186442</v>
      </c>
      <c r="V47" s="8">
        <f t="shared" si="44"/>
        <v>-5.9965733866362446E-3</v>
      </c>
    </row>
    <row r="48" spans="1:23" x14ac:dyDescent="0.3">
      <c r="A48" t="s">
        <v>106</v>
      </c>
      <c r="B48" s="7">
        <v>98</v>
      </c>
      <c r="C48" s="7">
        <v>99</v>
      </c>
      <c r="D48" s="7">
        <v>100</v>
      </c>
      <c r="E48" s="7">
        <v>115</v>
      </c>
      <c r="F48" s="7">
        <v>132</v>
      </c>
      <c r="G48" s="8">
        <v>0</v>
      </c>
      <c r="H48" s="9">
        <f t="shared" si="30"/>
        <v>1.0790150842945874</v>
      </c>
      <c r="I48" s="7">
        <f t="shared" si="31"/>
        <v>98</v>
      </c>
      <c r="J48" s="7">
        <f t="shared" si="32"/>
        <v>99</v>
      </c>
      <c r="K48" s="7">
        <f t="shared" si="33"/>
        <v>100</v>
      </c>
      <c r="L48" s="7">
        <f t="shared" si="34"/>
        <v>115</v>
      </c>
      <c r="M48" s="7">
        <f t="shared" si="35"/>
        <v>132</v>
      </c>
      <c r="N48" t="str">
        <f t="shared" si="36"/>
        <v/>
      </c>
      <c r="O48" s="8">
        <f t="shared" si="37"/>
        <v>0.14782608695652177</v>
      </c>
      <c r="P48" s="8">
        <f t="shared" si="38"/>
        <v>0.14999999999999991</v>
      </c>
      <c r="Q48" s="8">
        <f t="shared" si="39"/>
        <v>1.0101010101010166E-2</v>
      </c>
      <c r="R48" t="str">
        <f t="shared" si="40"/>
        <v/>
      </c>
      <c r="S48" s="7">
        <f t="shared" si="41"/>
        <v>132.25</v>
      </c>
      <c r="T48" s="8">
        <f t="shared" si="42"/>
        <v>1.893939393939394E-3</v>
      </c>
      <c r="U48" s="7">
        <f t="shared" si="43"/>
        <v>151.51304347826087</v>
      </c>
      <c r="V48" s="8">
        <f t="shared" si="44"/>
        <v>1.893939393939394E-3</v>
      </c>
    </row>
    <row r="49" spans="1:23" x14ac:dyDescent="0.3">
      <c r="A49" t="s">
        <v>107</v>
      </c>
      <c r="B49" s="7">
        <v>100</v>
      </c>
      <c r="C49" s="7">
        <v>101</v>
      </c>
      <c r="D49" s="7">
        <v>102</v>
      </c>
      <c r="E49" s="7">
        <v>117</v>
      </c>
      <c r="F49" s="7">
        <v>135</v>
      </c>
      <c r="G49" s="8">
        <v>0</v>
      </c>
      <c r="H49" s="9">
        <f t="shared" si="30"/>
        <v>1.078529411764706</v>
      </c>
      <c r="I49" s="7">
        <f t="shared" si="31"/>
        <v>100</v>
      </c>
      <c r="J49" s="7">
        <f t="shared" si="32"/>
        <v>101</v>
      </c>
      <c r="K49" s="7">
        <f t="shared" si="33"/>
        <v>102</v>
      </c>
      <c r="L49" s="7">
        <f t="shared" si="34"/>
        <v>117</v>
      </c>
      <c r="M49" s="7">
        <f t="shared" si="35"/>
        <v>135</v>
      </c>
      <c r="N49" t="str">
        <f t="shared" si="36"/>
        <v/>
      </c>
      <c r="O49" s="8">
        <f t="shared" si="37"/>
        <v>0.15384615384615374</v>
      </c>
      <c r="P49" s="8">
        <f t="shared" si="38"/>
        <v>0.14705882352941169</v>
      </c>
      <c r="Q49" s="8">
        <f t="shared" si="39"/>
        <v>9.9009900990099098E-3</v>
      </c>
      <c r="R49" t="str">
        <f t="shared" si="40"/>
        <v/>
      </c>
      <c r="S49" s="7">
        <f t="shared" si="41"/>
        <v>134.20588235294116</v>
      </c>
      <c r="T49" s="8">
        <f t="shared" si="42"/>
        <v>5.8823529411765945E-3</v>
      </c>
      <c r="U49" s="7">
        <f t="shared" si="43"/>
        <v>155.76923076923075</v>
      </c>
      <c r="V49" s="8">
        <f t="shared" si="44"/>
        <v>-5.8823529411765945E-3</v>
      </c>
    </row>
    <row r="50" spans="1:23" x14ac:dyDescent="0.3">
      <c r="A50" t="s">
        <v>108</v>
      </c>
      <c r="O50" s="8">
        <f>AVERAGE(O38:O49)</f>
        <v>0.14974639973721154</v>
      </c>
      <c r="P50" s="8">
        <f>AVERAGE(P38:P49)</f>
        <v>0.14925792832667689</v>
      </c>
      <c r="Q50" s="8">
        <f>AVERAGE(Q38:Q49)</f>
        <v>9.8886547644349756E-3</v>
      </c>
      <c r="S50" t="s">
        <v>109</v>
      </c>
      <c r="T50" s="8">
        <f>AVERAGE(T38:T49)</f>
        <v>3.5427689240948167E-3</v>
      </c>
      <c r="U50" s="7">
        <f>SUM(U38:U49)</f>
        <v>1862.6073439140314</v>
      </c>
      <c r="V50" s="8">
        <f>AVERAGE(V38:V49)</f>
        <v>-4.1687318517612937E-4</v>
      </c>
      <c r="W50" s="8">
        <f>SQRT(SUMSQ(T38:T49)/12)</f>
        <v>3.9623607544422308E-3</v>
      </c>
    </row>
    <row r="52" spans="1:23" x14ac:dyDescent="0.3">
      <c r="A52" s="3" t="s">
        <v>112</v>
      </c>
    </row>
    <row r="53" spans="1:23" x14ac:dyDescent="0.3">
      <c r="A53" t="s">
        <v>96</v>
      </c>
      <c r="B53" s="7">
        <v>97</v>
      </c>
      <c r="C53" s="7">
        <v>102</v>
      </c>
      <c r="D53" s="7">
        <v>107</v>
      </c>
      <c r="E53" s="7">
        <v>112</v>
      </c>
      <c r="F53" s="7">
        <v>118</v>
      </c>
      <c r="G53" s="8">
        <v>0</v>
      </c>
      <c r="H53" s="9">
        <f t="shared" ref="H53:H64" si="45">MEDIAN(C53/B53,D53/C53,E53/D53,F53/E53)</f>
        <v>1.0502829997978573</v>
      </c>
      <c r="I53" s="7">
        <f t="shared" ref="I53:I64" si="46">B53</f>
        <v>97</v>
      </c>
      <c r="J53" s="7">
        <f t="shared" ref="J53:J64" si="47">IF(ABS(C53-I53*H53)/(I53*H53)&gt;$B$3,I53*H53,C53)</f>
        <v>102</v>
      </c>
      <c r="K53" s="7">
        <f t="shared" ref="K53:K64" si="48">IF(ABS(D53-J53*H53)/(J53*H53)&gt;$B$3,J53*H53,D53)</f>
        <v>107</v>
      </c>
      <c r="L53" s="7">
        <f t="shared" ref="L53:L64" si="49">IF(ABS(E53-K53*H53)/(K53*H53)&gt;$B$3,K53*H53,E53)</f>
        <v>112</v>
      </c>
      <c r="M53" s="7">
        <f t="shared" ref="M53:M64" si="50">IF(ABS(F53-L53*H53)/(L53*H53)&gt;$B$3,L53*H53,F53)</f>
        <v>118</v>
      </c>
      <c r="N53" t="str">
        <f t="shared" ref="N53:N64" si="51">TRIM(IF(J53&lt;&gt;C53,"⚠Y-4 ","")&amp;IF(K53&lt;&gt;D53,"⚠Y-3 ","")&amp;IF(L53&lt;&gt;E53,"⚠Y-2 ","")&amp;IF(M53&lt;&gt;F53,"⚠Y-1 ",""))</f>
        <v/>
      </c>
      <c r="O53" s="8">
        <f t="shared" ref="O53:O64" si="52">M53/L53-1</f>
        <v>5.3571428571428603E-2</v>
      </c>
      <c r="P53" s="8">
        <f t="shared" ref="P53:P64" si="53">L53/K53-1</f>
        <v>4.6728971962616717E-2</v>
      </c>
      <c r="Q53" s="8">
        <f t="shared" ref="Q53:Q64" si="54">K53/J53-1</f>
        <v>4.9019607843137303E-2</v>
      </c>
      <c r="R53" t="str">
        <f t="shared" ref="R53:R64" si="55">IF(SIGN(O53)&lt;&gt;SIGN(P53),"⚠ retournement",IF(ABS(O53-P53)&gt;$D$3,"⚡ accélération",""))</f>
        <v/>
      </c>
      <c r="S53" s="7">
        <f t="shared" ref="S53:S64" si="56">IF(OR(ABS(P53-Q53)&lt;P$3,ABS(P53-P$65)&lt;P$3),$L53*((1+P53)),$L53*(1+P53*P$65/Q$65))</f>
        <v>117.23364485981307</v>
      </c>
      <c r="T53" s="8">
        <f t="shared" ref="T53:T64" si="57">ABS(S53-M53)/M53</f>
        <v>6.4945350863299259E-3</v>
      </c>
      <c r="U53" s="7">
        <f t="shared" ref="U53:U64" si="58">IF(OR(ABS(O53-P53)&lt;P$3,ABS(O53-O$65)&lt;P$3), $M53*((1+$O53))*(1+G53),$M53*((1+$O53*P$65/O$65))*(1+G53))</f>
        <v>124.32142857142857</v>
      </c>
      <c r="V53" s="8">
        <f t="shared" ref="V53:V64" si="59">(S53-$M53)/$M53</f>
        <v>-6.4945350863299259E-3</v>
      </c>
    </row>
    <row r="54" spans="1:23" x14ac:dyDescent="0.3">
      <c r="A54" t="s">
        <v>97</v>
      </c>
      <c r="B54" s="7">
        <v>99</v>
      </c>
      <c r="C54" s="7">
        <v>104</v>
      </c>
      <c r="D54" s="7">
        <v>109</v>
      </c>
      <c r="E54" s="7">
        <v>114</v>
      </c>
      <c r="F54" s="7">
        <v>120</v>
      </c>
      <c r="G54" s="8">
        <v>0</v>
      </c>
      <c r="H54" s="9">
        <f t="shared" si="45"/>
        <v>1.0492909867909868</v>
      </c>
      <c r="I54" s="7">
        <f t="shared" si="46"/>
        <v>99</v>
      </c>
      <c r="J54" s="7">
        <f t="shared" si="47"/>
        <v>104</v>
      </c>
      <c r="K54" s="7">
        <f t="shared" si="48"/>
        <v>109</v>
      </c>
      <c r="L54" s="7">
        <f t="shared" si="49"/>
        <v>114</v>
      </c>
      <c r="M54" s="7">
        <f t="shared" si="50"/>
        <v>120</v>
      </c>
      <c r="N54" t="str">
        <f t="shared" si="51"/>
        <v/>
      </c>
      <c r="O54" s="8">
        <f t="shared" si="52"/>
        <v>5.2631578947368363E-2</v>
      </c>
      <c r="P54" s="8">
        <f t="shared" si="53"/>
        <v>4.587155963302747E-2</v>
      </c>
      <c r="Q54" s="8">
        <f t="shared" si="54"/>
        <v>4.8076923076923128E-2</v>
      </c>
      <c r="R54" t="str">
        <f t="shared" si="55"/>
        <v/>
      </c>
      <c r="S54" s="7">
        <f t="shared" si="56"/>
        <v>119.22935779816513</v>
      </c>
      <c r="T54" s="8">
        <f t="shared" si="57"/>
        <v>6.422018348623955E-3</v>
      </c>
      <c r="U54" s="7">
        <f t="shared" si="58"/>
        <v>126.31578947368421</v>
      </c>
      <c r="V54" s="8">
        <f t="shared" si="59"/>
        <v>-6.422018348623955E-3</v>
      </c>
    </row>
    <row r="55" spans="1:23" x14ac:dyDescent="0.3">
      <c r="A55" t="s">
        <v>98</v>
      </c>
      <c r="B55" s="7">
        <v>101</v>
      </c>
      <c r="C55" s="7">
        <v>106</v>
      </c>
      <c r="D55" s="7">
        <v>111</v>
      </c>
      <c r="E55" s="7">
        <v>117</v>
      </c>
      <c r="F55" s="7">
        <v>123</v>
      </c>
      <c r="G55" s="8">
        <v>0</v>
      </c>
      <c r="H55" s="9">
        <f t="shared" si="45"/>
        <v>1.0503935008885503</v>
      </c>
      <c r="I55" s="7">
        <f t="shared" si="46"/>
        <v>101</v>
      </c>
      <c r="J55" s="7">
        <f t="shared" si="47"/>
        <v>106</v>
      </c>
      <c r="K55" s="7">
        <f t="shared" si="48"/>
        <v>111</v>
      </c>
      <c r="L55" s="7">
        <f t="shared" si="49"/>
        <v>117</v>
      </c>
      <c r="M55" s="7">
        <f t="shared" si="50"/>
        <v>123</v>
      </c>
      <c r="N55" t="str">
        <f t="shared" si="51"/>
        <v/>
      </c>
      <c r="O55" s="8">
        <f t="shared" si="52"/>
        <v>5.1282051282051322E-2</v>
      </c>
      <c r="P55" s="8">
        <f t="shared" si="53"/>
        <v>5.4054054054053946E-2</v>
      </c>
      <c r="Q55" s="8">
        <f t="shared" si="54"/>
        <v>4.7169811320754818E-2</v>
      </c>
      <c r="R55" t="str">
        <f t="shared" si="55"/>
        <v/>
      </c>
      <c r="S55" s="7">
        <f t="shared" si="56"/>
        <v>123.32432432432431</v>
      </c>
      <c r="T55" s="8">
        <f t="shared" si="57"/>
        <v>2.6367831245878745E-3</v>
      </c>
      <c r="U55" s="7">
        <f t="shared" si="58"/>
        <v>129.30769230769232</v>
      </c>
      <c r="V55" s="8">
        <f t="shared" si="59"/>
        <v>2.6367831245878745E-3</v>
      </c>
    </row>
    <row r="56" spans="1:23" x14ac:dyDescent="0.3">
      <c r="A56" t="s">
        <v>99</v>
      </c>
      <c r="B56" s="7">
        <v>103</v>
      </c>
      <c r="C56" s="7">
        <v>108</v>
      </c>
      <c r="D56" s="7">
        <v>113</v>
      </c>
      <c r="E56" s="7">
        <v>119</v>
      </c>
      <c r="F56" s="7">
        <v>125</v>
      </c>
      <c r="G56" s="8">
        <v>0</v>
      </c>
      <c r="H56" s="9">
        <f t="shared" si="45"/>
        <v>1.0494819286938077</v>
      </c>
      <c r="I56" s="7">
        <f t="shared" si="46"/>
        <v>103</v>
      </c>
      <c r="J56" s="7">
        <f t="shared" si="47"/>
        <v>108</v>
      </c>
      <c r="K56" s="7">
        <f t="shared" si="48"/>
        <v>113</v>
      </c>
      <c r="L56" s="7">
        <f t="shared" si="49"/>
        <v>119</v>
      </c>
      <c r="M56" s="7">
        <f t="shared" si="50"/>
        <v>125</v>
      </c>
      <c r="N56" t="str">
        <f t="shared" si="51"/>
        <v/>
      </c>
      <c r="O56" s="8">
        <f t="shared" si="52"/>
        <v>5.0420168067226934E-2</v>
      </c>
      <c r="P56" s="8">
        <f t="shared" si="53"/>
        <v>5.3097345132743445E-2</v>
      </c>
      <c r="Q56" s="8">
        <f t="shared" si="54"/>
        <v>4.629629629629628E-2</v>
      </c>
      <c r="R56" t="str">
        <f t="shared" si="55"/>
        <v/>
      </c>
      <c r="S56" s="7">
        <f t="shared" si="56"/>
        <v>125.31858407079648</v>
      </c>
      <c r="T56" s="8">
        <f t="shared" si="57"/>
        <v>2.5486725663718063E-3</v>
      </c>
      <c r="U56" s="7">
        <f t="shared" si="58"/>
        <v>131.30252100840337</v>
      </c>
      <c r="V56" s="8">
        <f t="shared" si="59"/>
        <v>2.5486725663718063E-3</v>
      </c>
    </row>
    <row r="57" spans="1:23" x14ac:dyDescent="0.3">
      <c r="A57" t="s">
        <v>100</v>
      </c>
      <c r="B57" s="7">
        <v>100</v>
      </c>
      <c r="C57" s="7">
        <v>105</v>
      </c>
      <c r="D57" s="7">
        <v>110</v>
      </c>
      <c r="E57" s="7">
        <v>116</v>
      </c>
      <c r="F57" s="7">
        <v>122</v>
      </c>
      <c r="G57" s="8">
        <v>0</v>
      </c>
      <c r="H57" s="9">
        <f t="shared" si="45"/>
        <v>1.0508620689655173</v>
      </c>
      <c r="I57" s="7">
        <f t="shared" si="46"/>
        <v>100</v>
      </c>
      <c r="J57" s="7">
        <f t="shared" si="47"/>
        <v>105</v>
      </c>
      <c r="K57" s="7">
        <f t="shared" si="48"/>
        <v>110</v>
      </c>
      <c r="L57" s="7">
        <f t="shared" si="49"/>
        <v>116</v>
      </c>
      <c r="M57" s="7">
        <f t="shared" si="50"/>
        <v>122</v>
      </c>
      <c r="N57" t="str">
        <f t="shared" si="51"/>
        <v/>
      </c>
      <c r="O57" s="8">
        <f t="shared" si="52"/>
        <v>5.1724137931034475E-2</v>
      </c>
      <c r="P57" s="8">
        <f t="shared" si="53"/>
        <v>5.4545454545454453E-2</v>
      </c>
      <c r="Q57" s="8">
        <f t="shared" si="54"/>
        <v>4.7619047619047672E-2</v>
      </c>
      <c r="R57" t="str">
        <f t="shared" si="55"/>
        <v/>
      </c>
      <c r="S57" s="7">
        <f t="shared" si="56"/>
        <v>122.32727272727271</v>
      </c>
      <c r="T57" s="8">
        <f t="shared" si="57"/>
        <v>2.6825633383009331E-3</v>
      </c>
      <c r="U57" s="7">
        <f t="shared" si="58"/>
        <v>128.31034482758619</v>
      </c>
      <c r="V57" s="8">
        <f t="shared" si="59"/>
        <v>2.6825633383009331E-3</v>
      </c>
    </row>
    <row r="58" spans="1:23" x14ac:dyDescent="0.3">
      <c r="A58" t="s">
        <v>101</v>
      </c>
      <c r="B58" s="7">
        <v>98</v>
      </c>
      <c r="C58" s="7">
        <v>103</v>
      </c>
      <c r="D58" s="7">
        <v>108</v>
      </c>
      <c r="E58" s="7">
        <v>113</v>
      </c>
      <c r="F58" s="7">
        <v>119</v>
      </c>
      <c r="G58" s="8">
        <v>0</v>
      </c>
      <c r="H58" s="9">
        <f t="shared" si="45"/>
        <v>1.0497820487418268</v>
      </c>
      <c r="I58" s="7">
        <f t="shared" si="46"/>
        <v>98</v>
      </c>
      <c r="J58" s="7">
        <f t="shared" si="47"/>
        <v>103</v>
      </c>
      <c r="K58" s="7">
        <f t="shared" si="48"/>
        <v>108</v>
      </c>
      <c r="L58" s="7">
        <f t="shared" si="49"/>
        <v>113</v>
      </c>
      <c r="M58" s="7">
        <f t="shared" si="50"/>
        <v>119</v>
      </c>
      <c r="N58" t="str">
        <f t="shared" si="51"/>
        <v/>
      </c>
      <c r="O58" s="8">
        <f t="shared" si="52"/>
        <v>5.3097345132743445E-2</v>
      </c>
      <c r="P58" s="8">
        <f t="shared" si="53"/>
        <v>4.629629629629628E-2</v>
      </c>
      <c r="Q58" s="8">
        <f t="shared" si="54"/>
        <v>4.8543689320388328E-2</v>
      </c>
      <c r="R58" t="str">
        <f t="shared" si="55"/>
        <v/>
      </c>
      <c r="S58" s="7">
        <f t="shared" si="56"/>
        <v>118.23148148148148</v>
      </c>
      <c r="T58" s="8">
        <f t="shared" si="57"/>
        <v>6.4581388110799918E-3</v>
      </c>
      <c r="U58" s="7">
        <f t="shared" si="58"/>
        <v>125.31858407079648</v>
      </c>
      <c r="V58" s="8">
        <f t="shared" si="59"/>
        <v>-6.4581388110799918E-3</v>
      </c>
    </row>
    <row r="59" spans="1:23" x14ac:dyDescent="0.3">
      <c r="A59" t="s">
        <v>102</v>
      </c>
      <c r="B59" s="7">
        <v>102</v>
      </c>
      <c r="C59" s="7">
        <v>107</v>
      </c>
      <c r="D59" s="7">
        <v>112</v>
      </c>
      <c r="E59" s="7">
        <v>118</v>
      </c>
      <c r="F59" s="7">
        <v>124</v>
      </c>
      <c r="G59" s="8">
        <v>0</v>
      </c>
      <c r="H59" s="9">
        <f t="shared" si="45"/>
        <v>1.049933532735128</v>
      </c>
      <c r="I59" s="7">
        <f t="shared" si="46"/>
        <v>102</v>
      </c>
      <c r="J59" s="7">
        <f t="shared" si="47"/>
        <v>107</v>
      </c>
      <c r="K59" s="7">
        <f t="shared" si="48"/>
        <v>112</v>
      </c>
      <c r="L59" s="7">
        <f t="shared" si="49"/>
        <v>118</v>
      </c>
      <c r="M59" s="7">
        <f t="shared" si="50"/>
        <v>124</v>
      </c>
      <c r="N59" t="str">
        <f t="shared" si="51"/>
        <v/>
      </c>
      <c r="O59" s="8">
        <f t="shared" si="52"/>
        <v>5.0847457627118731E-2</v>
      </c>
      <c r="P59" s="8">
        <f t="shared" si="53"/>
        <v>5.3571428571428603E-2</v>
      </c>
      <c r="Q59" s="8">
        <f t="shared" si="54"/>
        <v>4.6728971962616717E-2</v>
      </c>
      <c r="R59" t="str">
        <f t="shared" si="55"/>
        <v/>
      </c>
      <c r="S59" s="7">
        <f t="shared" si="56"/>
        <v>124.32142857142857</v>
      </c>
      <c r="T59" s="8">
        <f t="shared" si="57"/>
        <v>2.5921658986174951E-3</v>
      </c>
      <c r="U59" s="7">
        <f t="shared" si="58"/>
        <v>130.30508474576271</v>
      </c>
      <c r="V59" s="8">
        <f t="shared" si="59"/>
        <v>2.5921658986174951E-3</v>
      </c>
    </row>
    <row r="60" spans="1:23" x14ac:dyDescent="0.3">
      <c r="A60" t="s">
        <v>103</v>
      </c>
      <c r="B60" s="7">
        <v>104</v>
      </c>
      <c r="C60" s="7">
        <v>109</v>
      </c>
      <c r="D60" s="7">
        <v>114</v>
      </c>
      <c r="E60" s="7">
        <v>120</v>
      </c>
      <c r="F60" s="7">
        <v>126</v>
      </c>
      <c r="G60" s="8">
        <v>0</v>
      </c>
      <c r="H60" s="9">
        <f t="shared" si="45"/>
        <v>1.0490384615384616</v>
      </c>
      <c r="I60" s="7">
        <f t="shared" si="46"/>
        <v>104</v>
      </c>
      <c r="J60" s="7">
        <f t="shared" si="47"/>
        <v>109</v>
      </c>
      <c r="K60" s="7">
        <f t="shared" si="48"/>
        <v>114</v>
      </c>
      <c r="L60" s="7">
        <f t="shared" si="49"/>
        <v>120</v>
      </c>
      <c r="M60" s="7">
        <f t="shared" si="50"/>
        <v>126</v>
      </c>
      <c r="N60" t="str">
        <f t="shared" si="51"/>
        <v/>
      </c>
      <c r="O60" s="8">
        <f t="shared" si="52"/>
        <v>5.0000000000000044E-2</v>
      </c>
      <c r="P60" s="8">
        <f t="shared" si="53"/>
        <v>5.2631578947368363E-2</v>
      </c>
      <c r="Q60" s="8">
        <f t="shared" si="54"/>
        <v>4.587155963302747E-2</v>
      </c>
      <c r="R60" t="str">
        <f t="shared" si="55"/>
        <v/>
      </c>
      <c r="S60" s="7">
        <f t="shared" si="56"/>
        <v>126.31578947368421</v>
      </c>
      <c r="T60" s="8">
        <f t="shared" si="57"/>
        <v>2.5062656641603597E-3</v>
      </c>
      <c r="U60" s="7">
        <f t="shared" si="58"/>
        <v>132.30000000000001</v>
      </c>
      <c r="V60" s="8">
        <f t="shared" si="59"/>
        <v>2.5062656641603597E-3</v>
      </c>
    </row>
    <row r="61" spans="1:23" x14ac:dyDescent="0.3">
      <c r="A61" t="s">
        <v>104</v>
      </c>
      <c r="B61" s="7">
        <v>99</v>
      </c>
      <c r="C61" s="7">
        <v>104</v>
      </c>
      <c r="D61" s="7">
        <v>109</v>
      </c>
      <c r="E61" s="7">
        <v>114</v>
      </c>
      <c r="F61" s="7">
        <v>120</v>
      </c>
      <c r="G61" s="8">
        <v>0</v>
      </c>
      <c r="H61" s="9">
        <f t="shared" si="45"/>
        <v>1.0492909867909868</v>
      </c>
      <c r="I61" s="7">
        <f t="shared" si="46"/>
        <v>99</v>
      </c>
      <c r="J61" s="7">
        <f t="shared" si="47"/>
        <v>104</v>
      </c>
      <c r="K61" s="7">
        <f t="shared" si="48"/>
        <v>109</v>
      </c>
      <c r="L61" s="7">
        <f t="shared" si="49"/>
        <v>114</v>
      </c>
      <c r="M61" s="7">
        <f t="shared" si="50"/>
        <v>120</v>
      </c>
      <c r="N61" t="str">
        <f t="shared" si="51"/>
        <v/>
      </c>
      <c r="O61" s="8">
        <f t="shared" si="52"/>
        <v>5.2631578947368363E-2</v>
      </c>
      <c r="P61" s="8">
        <f t="shared" si="53"/>
        <v>4.587155963302747E-2</v>
      </c>
      <c r="Q61" s="8">
        <f t="shared" si="54"/>
        <v>4.8076923076923128E-2</v>
      </c>
      <c r="R61" t="str">
        <f t="shared" si="55"/>
        <v/>
      </c>
      <c r="S61" s="7">
        <f t="shared" si="56"/>
        <v>119.22935779816513</v>
      </c>
      <c r="T61" s="8">
        <f t="shared" si="57"/>
        <v>6.422018348623955E-3</v>
      </c>
      <c r="U61" s="7">
        <f t="shared" si="58"/>
        <v>126.31578947368421</v>
      </c>
      <c r="V61" s="8">
        <f t="shared" si="59"/>
        <v>-6.422018348623955E-3</v>
      </c>
    </row>
    <row r="62" spans="1:23" x14ac:dyDescent="0.3">
      <c r="A62" t="s">
        <v>105</v>
      </c>
      <c r="B62" s="7">
        <v>101</v>
      </c>
      <c r="C62" s="7">
        <v>106</v>
      </c>
      <c r="D62" s="7">
        <v>111</v>
      </c>
      <c r="E62" s="7">
        <v>117</v>
      </c>
      <c r="F62" s="7">
        <v>140</v>
      </c>
      <c r="G62" s="8">
        <v>0</v>
      </c>
      <c r="H62" s="9">
        <f t="shared" si="45"/>
        <v>1.0517795022745517</v>
      </c>
      <c r="I62" s="7">
        <f t="shared" si="46"/>
        <v>101</v>
      </c>
      <c r="J62" s="7">
        <f t="shared" si="47"/>
        <v>106</v>
      </c>
      <c r="K62" s="7">
        <f t="shared" si="48"/>
        <v>111</v>
      </c>
      <c r="L62" s="7">
        <f t="shared" si="49"/>
        <v>117</v>
      </c>
      <c r="M62" s="7">
        <f t="shared" si="50"/>
        <v>140</v>
      </c>
      <c r="N62" t="str">
        <f t="shared" si="51"/>
        <v/>
      </c>
      <c r="O62" s="8">
        <f t="shared" si="52"/>
        <v>0.19658119658119655</v>
      </c>
      <c r="P62" s="8">
        <f t="shared" si="53"/>
        <v>5.4054054054053946E-2</v>
      </c>
      <c r="Q62" s="8">
        <f t="shared" si="54"/>
        <v>4.7169811320754818E-2</v>
      </c>
      <c r="R62" t="str">
        <f t="shared" si="55"/>
        <v>⚡ accélération</v>
      </c>
      <c r="S62" s="7">
        <f t="shared" si="56"/>
        <v>123.32432432432431</v>
      </c>
      <c r="T62" s="8">
        <f t="shared" si="57"/>
        <v>0.11911196911196922</v>
      </c>
      <c r="U62" s="7">
        <f t="shared" si="58"/>
        <v>155.70632381651134</v>
      </c>
      <c r="V62" s="8">
        <f t="shared" si="59"/>
        <v>-0.11911196911196922</v>
      </c>
    </row>
    <row r="63" spans="1:23" x14ac:dyDescent="0.3">
      <c r="A63" t="s">
        <v>106</v>
      </c>
      <c r="B63" s="7">
        <v>98</v>
      </c>
      <c r="C63" s="7">
        <v>103</v>
      </c>
      <c r="D63" s="7">
        <v>108</v>
      </c>
      <c r="E63" s="7">
        <v>113</v>
      </c>
      <c r="F63" s="7">
        <v>136</v>
      </c>
      <c r="G63" s="8">
        <v>0</v>
      </c>
      <c r="H63" s="9">
        <f t="shared" si="45"/>
        <v>1.0497820487418268</v>
      </c>
      <c r="I63" s="7">
        <f t="shared" si="46"/>
        <v>98</v>
      </c>
      <c r="J63" s="7">
        <f t="shared" si="47"/>
        <v>103</v>
      </c>
      <c r="K63" s="7">
        <f t="shared" si="48"/>
        <v>108</v>
      </c>
      <c r="L63" s="7">
        <f t="shared" si="49"/>
        <v>113</v>
      </c>
      <c r="M63" s="7">
        <f t="shared" si="50"/>
        <v>136</v>
      </c>
      <c r="N63" t="str">
        <f t="shared" si="51"/>
        <v/>
      </c>
      <c r="O63" s="8">
        <f t="shared" si="52"/>
        <v>0.20353982300884965</v>
      </c>
      <c r="P63" s="8">
        <f t="shared" si="53"/>
        <v>4.629629629629628E-2</v>
      </c>
      <c r="Q63" s="8">
        <f t="shared" si="54"/>
        <v>4.8543689320388328E-2</v>
      </c>
      <c r="R63" t="str">
        <f t="shared" si="55"/>
        <v>⚡ accélération</v>
      </c>
      <c r="S63" s="7">
        <f t="shared" si="56"/>
        <v>118.23148148148148</v>
      </c>
      <c r="T63" s="8">
        <f t="shared" si="57"/>
        <v>0.13065087145969501</v>
      </c>
      <c r="U63" s="7">
        <f t="shared" si="58"/>
        <v>151.79766274136088</v>
      </c>
      <c r="V63" s="8">
        <f t="shared" si="59"/>
        <v>-0.13065087145969501</v>
      </c>
    </row>
    <row r="64" spans="1:23" x14ac:dyDescent="0.3">
      <c r="A64" t="s">
        <v>107</v>
      </c>
      <c r="B64" s="7">
        <v>100</v>
      </c>
      <c r="C64" s="7">
        <v>105</v>
      </c>
      <c r="D64" s="7">
        <v>110</v>
      </c>
      <c r="E64" s="7">
        <v>116</v>
      </c>
      <c r="F64" s="7">
        <v>139</v>
      </c>
      <c r="G64" s="8">
        <v>0</v>
      </c>
      <c r="H64" s="9">
        <f t="shared" si="45"/>
        <v>1.0522727272727272</v>
      </c>
      <c r="I64" s="7">
        <f t="shared" si="46"/>
        <v>100</v>
      </c>
      <c r="J64" s="7">
        <f t="shared" si="47"/>
        <v>105</v>
      </c>
      <c r="K64" s="7">
        <f t="shared" si="48"/>
        <v>110</v>
      </c>
      <c r="L64" s="7">
        <f t="shared" si="49"/>
        <v>116</v>
      </c>
      <c r="M64" s="7">
        <f t="shared" si="50"/>
        <v>139</v>
      </c>
      <c r="N64" t="str">
        <f t="shared" si="51"/>
        <v/>
      </c>
      <c r="O64" s="8">
        <f t="shared" si="52"/>
        <v>0.19827586206896552</v>
      </c>
      <c r="P64" s="8">
        <f t="shared" si="53"/>
        <v>5.4545454545454453E-2</v>
      </c>
      <c r="Q64" s="8">
        <f t="shared" si="54"/>
        <v>4.7619047619047672E-2</v>
      </c>
      <c r="R64" t="str">
        <f t="shared" si="55"/>
        <v>⚡ accélération</v>
      </c>
      <c r="S64" s="7">
        <f t="shared" si="56"/>
        <v>122.32727272727271</v>
      </c>
      <c r="T64" s="8">
        <f t="shared" si="57"/>
        <v>0.11994767822105962</v>
      </c>
      <c r="U64" s="7">
        <f t="shared" si="58"/>
        <v>154.72856799433032</v>
      </c>
      <c r="V64" s="8">
        <f t="shared" si="59"/>
        <v>-0.11994767822105962</v>
      </c>
    </row>
    <row r="65" spans="1:23" x14ac:dyDescent="0.3">
      <c r="A65" t="s">
        <v>108</v>
      </c>
      <c r="O65" s="8">
        <f>AVERAGE(O53:O64)</f>
        <v>8.8716885680446E-2</v>
      </c>
      <c r="P65" s="8">
        <f>AVERAGE(P53:P64)</f>
        <v>5.0630337805985116E-2</v>
      </c>
      <c r="Q65" s="8">
        <f>AVERAGE(Q53:Q64)</f>
        <v>4.7561281534108803E-2</v>
      </c>
      <c r="S65" t="s">
        <v>109</v>
      </c>
      <c r="T65" s="8">
        <f>AVERAGE(T53:T64)</f>
        <v>3.4039473331618345E-2</v>
      </c>
      <c r="U65" s="7">
        <f>SUM(U53:U64)</f>
        <v>1616.0297890312404</v>
      </c>
      <c r="V65" s="8">
        <f>AVERAGE(V53:V64)</f>
        <v>-3.1878398232945269E-2</v>
      </c>
      <c r="W65" s="8">
        <f>SQRT(SUMSQ(T53:T64)/12)</f>
        <v>6.1809366392796938E-2</v>
      </c>
    </row>
    <row r="67" spans="1:23" x14ac:dyDescent="0.3">
      <c r="A67" s="3" t="s">
        <v>113</v>
      </c>
    </row>
    <row r="68" spans="1:23" x14ac:dyDescent="0.3">
      <c r="A68" t="s">
        <v>96</v>
      </c>
      <c r="B68" s="7">
        <v>20</v>
      </c>
      <c r="C68" s="7">
        <v>28</v>
      </c>
      <c r="D68" s="7">
        <v>39</v>
      </c>
      <c r="E68" s="7">
        <v>55</v>
      </c>
      <c r="F68" s="7">
        <v>77</v>
      </c>
      <c r="G68" s="8">
        <v>0</v>
      </c>
      <c r="H68" s="9">
        <f t="shared" ref="H68:H79" si="60">MEDIAN(C68/B68,D68/C68,E68/D68,F68/E68)</f>
        <v>1.4</v>
      </c>
      <c r="I68" s="7">
        <f t="shared" ref="I68:I79" si="61">B68</f>
        <v>20</v>
      </c>
      <c r="J68" s="7">
        <f t="shared" ref="J68:J79" si="62">IF(ABS(C68-I68*H68)/(I68*H68)&gt;$B$3,I68*H68,C68)</f>
        <v>28</v>
      </c>
      <c r="K68" s="7">
        <f t="shared" ref="K68:K79" si="63">IF(ABS(D68-J68*H68)/(J68*H68)&gt;$B$3,J68*H68,D68)</f>
        <v>39</v>
      </c>
      <c r="L68" s="7">
        <f t="shared" ref="L68:L79" si="64">IF(ABS(E68-K68*H68)/(K68*H68)&gt;$B$3,K68*H68,E68)</f>
        <v>55</v>
      </c>
      <c r="M68" s="7">
        <f t="shared" ref="M68:M79" si="65">IF(ABS(F68-L68*H68)/(L68*H68)&gt;$B$3,L68*H68,F68)</f>
        <v>77</v>
      </c>
      <c r="N68" t="str">
        <f t="shared" ref="N68:N79" si="66">TRIM(IF(J68&lt;&gt;C68,"⚠Y-4 ","")&amp;IF(K68&lt;&gt;D68,"⚠Y-3 ","")&amp;IF(L68&lt;&gt;E68,"⚠Y-2 ","")&amp;IF(M68&lt;&gt;F68,"⚠Y-1 ",""))</f>
        <v/>
      </c>
      <c r="O68" s="8">
        <f t="shared" ref="O68:O79" si="67">M68/L68-1</f>
        <v>0.39999999999999991</v>
      </c>
      <c r="P68" s="8">
        <f t="shared" ref="P68:P79" si="68">L68/K68-1</f>
        <v>0.41025641025641035</v>
      </c>
      <c r="Q68" s="8">
        <f t="shared" ref="Q68:Q79" si="69">K68/J68-1</f>
        <v>0.39285714285714279</v>
      </c>
      <c r="R68" t="str">
        <f t="shared" ref="R68:R79" si="70">IF(SIGN(O68)&lt;&gt;SIGN(P68),"⚠ retournement",IF(ABS(O68-P68)&gt;$D$3,"⚡ accélération",""))</f>
        <v/>
      </c>
      <c r="S68" s="7">
        <f t="shared" ref="S68:S79" si="71">IF(OR(ABS(P68-Q68)&lt;P$3,ABS(P68-P$80)&lt;P$3),$L68*((1+P68)),$L68*(1+P68*P$80/Q$80))</f>
        <v>77.564102564102569</v>
      </c>
      <c r="T68" s="8">
        <f t="shared" ref="T68:T79" si="72">ABS(S68-M68)/M68</f>
        <v>7.3260073260073919E-3</v>
      </c>
      <c r="U68" s="7">
        <f t="shared" ref="U68:U79" si="73">IF(OR(ABS(O68-P68)&lt;P$3,ABS(O68-O$80)&lt;P$3), $M68*((1+$O68))*(1+G68),$M68*((1+$O68*P$80/O$80))*(1+G68))</f>
        <v>107.8</v>
      </c>
      <c r="V68" s="8">
        <f t="shared" ref="V68:V79" si="74">(S68-$M68)/$M68</f>
        <v>7.3260073260073919E-3</v>
      </c>
    </row>
    <row r="69" spans="1:23" x14ac:dyDescent="0.3">
      <c r="A69" t="s">
        <v>97</v>
      </c>
      <c r="B69" s="7">
        <v>21</v>
      </c>
      <c r="C69" s="7">
        <v>29</v>
      </c>
      <c r="D69" s="7">
        <v>41</v>
      </c>
      <c r="E69" s="7">
        <v>58</v>
      </c>
      <c r="F69" s="7">
        <v>81</v>
      </c>
      <c r="G69" s="8">
        <v>0</v>
      </c>
      <c r="H69" s="9">
        <f t="shared" si="60"/>
        <v>1.4051724137931034</v>
      </c>
      <c r="I69" s="7">
        <f t="shared" si="61"/>
        <v>21</v>
      </c>
      <c r="J69" s="7">
        <f t="shared" si="62"/>
        <v>29</v>
      </c>
      <c r="K69" s="7">
        <f t="shared" si="63"/>
        <v>41</v>
      </c>
      <c r="L69" s="7">
        <f t="shared" si="64"/>
        <v>58</v>
      </c>
      <c r="M69" s="7">
        <f t="shared" si="65"/>
        <v>81</v>
      </c>
      <c r="N69" t="str">
        <f t="shared" si="66"/>
        <v/>
      </c>
      <c r="O69" s="8">
        <f t="shared" si="67"/>
        <v>0.39655172413793105</v>
      </c>
      <c r="P69" s="8">
        <f t="shared" si="68"/>
        <v>0.41463414634146334</v>
      </c>
      <c r="Q69" s="8">
        <f t="shared" si="69"/>
        <v>0.4137931034482758</v>
      </c>
      <c r="R69" t="str">
        <f t="shared" si="70"/>
        <v/>
      </c>
      <c r="S69" s="7">
        <f t="shared" si="71"/>
        <v>82.048780487804876</v>
      </c>
      <c r="T69" s="8">
        <f t="shared" si="72"/>
        <v>1.2947907256850326E-2</v>
      </c>
      <c r="U69" s="7">
        <f t="shared" si="73"/>
        <v>113.12068965517241</v>
      </c>
      <c r="V69" s="8">
        <f t="shared" si="74"/>
        <v>1.2947907256850326E-2</v>
      </c>
    </row>
    <row r="70" spans="1:23" x14ac:dyDescent="0.3">
      <c r="A70" t="s">
        <v>98</v>
      </c>
      <c r="B70" s="7">
        <v>22</v>
      </c>
      <c r="C70" s="7">
        <v>31</v>
      </c>
      <c r="D70" s="7">
        <v>43</v>
      </c>
      <c r="E70" s="7">
        <v>60</v>
      </c>
      <c r="F70" s="7">
        <v>85</v>
      </c>
      <c r="G70" s="8">
        <v>0</v>
      </c>
      <c r="H70" s="9">
        <f t="shared" si="60"/>
        <v>1.4022198731501057</v>
      </c>
      <c r="I70" s="7">
        <f t="shared" si="61"/>
        <v>22</v>
      </c>
      <c r="J70" s="7">
        <f t="shared" si="62"/>
        <v>31</v>
      </c>
      <c r="K70" s="7">
        <f t="shared" si="63"/>
        <v>43</v>
      </c>
      <c r="L70" s="7">
        <f t="shared" si="64"/>
        <v>60</v>
      </c>
      <c r="M70" s="7">
        <f t="shared" si="65"/>
        <v>85</v>
      </c>
      <c r="N70" t="str">
        <f t="shared" si="66"/>
        <v/>
      </c>
      <c r="O70" s="8">
        <f t="shared" si="67"/>
        <v>0.41666666666666674</v>
      </c>
      <c r="P70" s="8">
        <f t="shared" si="68"/>
        <v>0.39534883720930236</v>
      </c>
      <c r="Q70" s="8">
        <f t="shared" si="69"/>
        <v>0.38709677419354849</v>
      </c>
      <c r="R70" t="str">
        <f t="shared" si="70"/>
        <v/>
      </c>
      <c r="S70" s="7">
        <f t="shared" si="71"/>
        <v>83.720930232558146</v>
      </c>
      <c r="T70" s="8">
        <f t="shared" si="72"/>
        <v>1.5047879616962986E-2</v>
      </c>
      <c r="U70" s="7">
        <f t="shared" si="73"/>
        <v>120.41666666666667</v>
      </c>
      <c r="V70" s="8">
        <f t="shared" si="74"/>
        <v>-1.5047879616962986E-2</v>
      </c>
    </row>
    <row r="71" spans="1:23" x14ac:dyDescent="0.3">
      <c r="A71" t="s">
        <v>99</v>
      </c>
      <c r="B71" s="7">
        <v>21</v>
      </c>
      <c r="C71" s="7">
        <v>29</v>
      </c>
      <c r="D71" s="7">
        <v>41</v>
      </c>
      <c r="E71" s="7">
        <v>58</v>
      </c>
      <c r="F71" s="7">
        <v>81</v>
      </c>
      <c r="G71" s="8">
        <v>0</v>
      </c>
      <c r="H71" s="9">
        <f t="shared" si="60"/>
        <v>1.4051724137931034</v>
      </c>
      <c r="I71" s="7">
        <f t="shared" si="61"/>
        <v>21</v>
      </c>
      <c r="J71" s="7">
        <f t="shared" si="62"/>
        <v>29</v>
      </c>
      <c r="K71" s="7">
        <f t="shared" si="63"/>
        <v>41</v>
      </c>
      <c r="L71" s="7">
        <f t="shared" si="64"/>
        <v>58</v>
      </c>
      <c r="M71" s="7">
        <f t="shared" si="65"/>
        <v>81</v>
      </c>
      <c r="N71" t="str">
        <f t="shared" si="66"/>
        <v/>
      </c>
      <c r="O71" s="8">
        <f t="shared" si="67"/>
        <v>0.39655172413793105</v>
      </c>
      <c r="P71" s="8">
        <f t="shared" si="68"/>
        <v>0.41463414634146334</v>
      </c>
      <c r="Q71" s="8">
        <f t="shared" si="69"/>
        <v>0.4137931034482758</v>
      </c>
      <c r="R71" t="str">
        <f t="shared" si="70"/>
        <v/>
      </c>
      <c r="S71" s="7">
        <f t="shared" si="71"/>
        <v>82.048780487804876</v>
      </c>
      <c r="T71" s="8">
        <f t="shared" si="72"/>
        <v>1.2947907256850326E-2</v>
      </c>
      <c r="U71" s="7">
        <f t="shared" si="73"/>
        <v>113.12068965517241</v>
      </c>
      <c r="V71" s="8">
        <f t="shared" si="74"/>
        <v>1.2947907256850326E-2</v>
      </c>
    </row>
    <row r="72" spans="1:23" x14ac:dyDescent="0.3">
      <c r="A72" t="s">
        <v>100</v>
      </c>
      <c r="B72" s="7">
        <v>20</v>
      </c>
      <c r="C72" s="7">
        <v>28</v>
      </c>
      <c r="D72" s="7">
        <v>39</v>
      </c>
      <c r="E72" s="7">
        <v>55</v>
      </c>
      <c r="F72" s="7">
        <v>77</v>
      </c>
      <c r="G72" s="8">
        <v>0</v>
      </c>
      <c r="H72" s="9">
        <f t="shared" si="60"/>
        <v>1.4</v>
      </c>
      <c r="I72" s="7">
        <f t="shared" si="61"/>
        <v>20</v>
      </c>
      <c r="J72" s="7">
        <f t="shared" si="62"/>
        <v>28</v>
      </c>
      <c r="K72" s="7">
        <f t="shared" si="63"/>
        <v>39</v>
      </c>
      <c r="L72" s="7">
        <f t="shared" si="64"/>
        <v>55</v>
      </c>
      <c r="M72" s="7">
        <f t="shared" si="65"/>
        <v>77</v>
      </c>
      <c r="N72" t="str">
        <f t="shared" si="66"/>
        <v/>
      </c>
      <c r="O72" s="8">
        <f t="shared" si="67"/>
        <v>0.39999999999999991</v>
      </c>
      <c r="P72" s="8">
        <f t="shared" si="68"/>
        <v>0.41025641025641035</v>
      </c>
      <c r="Q72" s="8">
        <f t="shared" si="69"/>
        <v>0.39285714285714279</v>
      </c>
      <c r="R72" t="str">
        <f t="shared" si="70"/>
        <v/>
      </c>
      <c r="S72" s="7">
        <f t="shared" si="71"/>
        <v>77.564102564102569</v>
      </c>
      <c r="T72" s="8">
        <f t="shared" si="72"/>
        <v>7.3260073260073919E-3</v>
      </c>
      <c r="U72" s="7">
        <f t="shared" si="73"/>
        <v>107.8</v>
      </c>
      <c r="V72" s="8">
        <f t="shared" si="74"/>
        <v>7.3260073260073919E-3</v>
      </c>
    </row>
    <row r="73" spans="1:23" x14ac:dyDescent="0.3">
      <c r="A73" t="s">
        <v>101</v>
      </c>
      <c r="B73" s="7">
        <v>19</v>
      </c>
      <c r="C73" s="7">
        <v>27</v>
      </c>
      <c r="D73" s="7">
        <v>37</v>
      </c>
      <c r="E73" s="7">
        <v>52</v>
      </c>
      <c r="F73" s="7">
        <v>73</v>
      </c>
      <c r="G73" s="8">
        <v>0</v>
      </c>
      <c r="H73" s="9">
        <f t="shared" si="60"/>
        <v>1.4046257796257797</v>
      </c>
      <c r="I73" s="7">
        <f t="shared" si="61"/>
        <v>19</v>
      </c>
      <c r="J73" s="7">
        <f t="shared" si="62"/>
        <v>27</v>
      </c>
      <c r="K73" s="7">
        <f t="shared" si="63"/>
        <v>37</v>
      </c>
      <c r="L73" s="7">
        <f t="shared" si="64"/>
        <v>52</v>
      </c>
      <c r="M73" s="7">
        <f t="shared" si="65"/>
        <v>73</v>
      </c>
      <c r="N73" t="str">
        <f t="shared" si="66"/>
        <v/>
      </c>
      <c r="O73" s="8">
        <f t="shared" si="67"/>
        <v>0.40384615384615374</v>
      </c>
      <c r="P73" s="8">
        <f t="shared" si="68"/>
        <v>0.40540540540540548</v>
      </c>
      <c r="Q73" s="8">
        <f t="shared" si="69"/>
        <v>0.37037037037037046</v>
      </c>
      <c r="R73" t="str">
        <f t="shared" si="70"/>
        <v/>
      </c>
      <c r="S73" s="7">
        <f t="shared" si="71"/>
        <v>73.081081081081081</v>
      </c>
      <c r="T73" s="8">
        <f t="shared" si="72"/>
        <v>1.110699740836722E-3</v>
      </c>
      <c r="U73" s="7">
        <f t="shared" si="73"/>
        <v>102.48076923076923</v>
      </c>
      <c r="V73" s="8">
        <f t="shared" si="74"/>
        <v>1.110699740836722E-3</v>
      </c>
    </row>
    <row r="74" spans="1:23" x14ac:dyDescent="0.3">
      <c r="A74" t="s">
        <v>102</v>
      </c>
      <c r="B74" s="7">
        <v>20</v>
      </c>
      <c r="C74" s="7">
        <v>28</v>
      </c>
      <c r="D74" s="7">
        <v>39</v>
      </c>
      <c r="E74" s="7">
        <v>55</v>
      </c>
      <c r="F74" s="7">
        <v>77</v>
      </c>
      <c r="G74" s="8">
        <v>0</v>
      </c>
      <c r="H74" s="9">
        <f t="shared" si="60"/>
        <v>1.4</v>
      </c>
      <c r="I74" s="7">
        <f t="shared" si="61"/>
        <v>20</v>
      </c>
      <c r="J74" s="7">
        <f t="shared" si="62"/>
        <v>28</v>
      </c>
      <c r="K74" s="7">
        <f t="shared" si="63"/>
        <v>39</v>
      </c>
      <c r="L74" s="7">
        <f t="shared" si="64"/>
        <v>55</v>
      </c>
      <c r="M74" s="7">
        <f t="shared" si="65"/>
        <v>77</v>
      </c>
      <c r="N74" t="str">
        <f t="shared" si="66"/>
        <v/>
      </c>
      <c r="O74" s="8">
        <f t="shared" si="67"/>
        <v>0.39999999999999991</v>
      </c>
      <c r="P74" s="8">
        <f t="shared" si="68"/>
        <v>0.41025641025641035</v>
      </c>
      <c r="Q74" s="8">
        <f t="shared" si="69"/>
        <v>0.39285714285714279</v>
      </c>
      <c r="R74" t="str">
        <f t="shared" si="70"/>
        <v/>
      </c>
      <c r="S74" s="7">
        <f t="shared" si="71"/>
        <v>77.564102564102569</v>
      </c>
      <c r="T74" s="8">
        <f t="shared" si="72"/>
        <v>7.3260073260073919E-3</v>
      </c>
      <c r="U74" s="7">
        <f t="shared" si="73"/>
        <v>107.8</v>
      </c>
      <c r="V74" s="8">
        <f t="shared" si="74"/>
        <v>7.3260073260073919E-3</v>
      </c>
    </row>
    <row r="75" spans="1:23" x14ac:dyDescent="0.3">
      <c r="A75" t="s">
        <v>103</v>
      </c>
      <c r="B75" s="7">
        <v>22</v>
      </c>
      <c r="C75" s="7">
        <v>31</v>
      </c>
      <c r="D75" s="7">
        <v>43</v>
      </c>
      <c r="E75" s="7">
        <v>60</v>
      </c>
      <c r="F75" s="7">
        <v>85</v>
      </c>
      <c r="G75" s="8">
        <v>0</v>
      </c>
      <c r="H75" s="9">
        <f t="shared" si="60"/>
        <v>1.4022198731501057</v>
      </c>
      <c r="I75" s="7">
        <f t="shared" si="61"/>
        <v>22</v>
      </c>
      <c r="J75" s="7">
        <f t="shared" si="62"/>
        <v>31</v>
      </c>
      <c r="K75" s="7">
        <f t="shared" si="63"/>
        <v>43</v>
      </c>
      <c r="L75" s="7">
        <f t="shared" si="64"/>
        <v>60</v>
      </c>
      <c r="M75" s="7">
        <f t="shared" si="65"/>
        <v>85</v>
      </c>
      <c r="N75" t="str">
        <f t="shared" si="66"/>
        <v/>
      </c>
      <c r="O75" s="8">
        <f t="shared" si="67"/>
        <v>0.41666666666666674</v>
      </c>
      <c r="P75" s="8">
        <f t="shared" si="68"/>
        <v>0.39534883720930236</v>
      </c>
      <c r="Q75" s="8">
        <f t="shared" si="69"/>
        <v>0.38709677419354849</v>
      </c>
      <c r="R75" t="str">
        <f t="shared" si="70"/>
        <v/>
      </c>
      <c r="S75" s="7">
        <f t="shared" si="71"/>
        <v>83.720930232558146</v>
      </c>
      <c r="T75" s="8">
        <f t="shared" si="72"/>
        <v>1.5047879616962986E-2</v>
      </c>
      <c r="U75" s="7">
        <f t="shared" si="73"/>
        <v>120.41666666666667</v>
      </c>
      <c r="V75" s="8">
        <f t="shared" si="74"/>
        <v>-1.5047879616962986E-2</v>
      </c>
    </row>
    <row r="76" spans="1:23" x14ac:dyDescent="0.3">
      <c r="A76" t="s">
        <v>104</v>
      </c>
      <c r="B76" s="7">
        <v>24</v>
      </c>
      <c r="C76" s="7">
        <v>34</v>
      </c>
      <c r="D76" s="7">
        <v>47</v>
      </c>
      <c r="E76" s="7">
        <v>66</v>
      </c>
      <c r="F76" s="7">
        <v>92</v>
      </c>
      <c r="G76" s="8">
        <v>0</v>
      </c>
      <c r="H76" s="9">
        <f t="shared" si="60"/>
        <v>1.3990973565441651</v>
      </c>
      <c r="I76" s="7">
        <f t="shared" si="61"/>
        <v>24</v>
      </c>
      <c r="J76" s="7">
        <f t="shared" si="62"/>
        <v>34</v>
      </c>
      <c r="K76" s="7">
        <f t="shared" si="63"/>
        <v>47</v>
      </c>
      <c r="L76" s="7">
        <f t="shared" si="64"/>
        <v>66</v>
      </c>
      <c r="M76" s="7">
        <f t="shared" si="65"/>
        <v>92</v>
      </c>
      <c r="N76" t="str">
        <f t="shared" si="66"/>
        <v/>
      </c>
      <c r="O76" s="8">
        <f t="shared" si="67"/>
        <v>0.39393939393939403</v>
      </c>
      <c r="P76" s="8">
        <f t="shared" si="68"/>
        <v>0.4042553191489362</v>
      </c>
      <c r="Q76" s="8">
        <f t="shared" si="69"/>
        <v>0.38235294117647056</v>
      </c>
      <c r="R76" t="str">
        <f t="shared" si="70"/>
        <v/>
      </c>
      <c r="S76" s="7">
        <f t="shared" si="71"/>
        <v>92.680851063829792</v>
      </c>
      <c r="T76" s="8">
        <f t="shared" si="72"/>
        <v>7.400555041628171E-3</v>
      </c>
      <c r="U76" s="7">
        <f t="shared" si="73"/>
        <v>128.24242424242425</v>
      </c>
      <c r="V76" s="8">
        <f t="shared" si="74"/>
        <v>7.400555041628171E-3</v>
      </c>
    </row>
    <row r="77" spans="1:23" x14ac:dyDescent="0.3">
      <c r="A77" t="s">
        <v>105</v>
      </c>
      <c r="B77" s="7">
        <v>26</v>
      </c>
      <c r="C77" s="7">
        <v>36</v>
      </c>
      <c r="D77" s="7">
        <v>51</v>
      </c>
      <c r="E77" s="7">
        <v>71</v>
      </c>
      <c r="F77" s="7">
        <v>100</v>
      </c>
      <c r="G77" s="8">
        <v>0</v>
      </c>
      <c r="H77" s="9">
        <f t="shared" si="60"/>
        <v>1.400303783485225</v>
      </c>
      <c r="I77" s="7">
        <f t="shared" si="61"/>
        <v>26</v>
      </c>
      <c r="J77" s="7">
        <f t="shared" si="62"/>
        <v>36</v>
      </c>
      <c r="K77" s="7">
        <f t="shared" si="63"/>
        <v>51</v>
      </c>
      <c r="L77" s="7">
        <f t="shared" si="64"/>
        <v>71</v>
      </c>
      <c r="M77" s="7">
        <f t="shared" si="65"/>
        <v>100</v>
      </c>
      <c r="N77" t="str">
        <f t="shared" si="66"/>
        <v/>
      </c>
      <c r="O77" s="8">
        <f t="shared" si="67"/>
        <v>0.40845070422535201</v>
      </c>
      <c r="P77" s="8">
        <f t="shared" si="68"/>
        <v>0.39215686274509798</v>
      </c>
      <c r="Q77" s="8">
        <f t="shared" si="69"/>
        <v>0.41666666666666674</v>
      </c>
      <c r="R77" t="str">
        <f t="shared" si="70"/>
        <v/>
      </c>
      <c r="S77" s="7">
        <f t="shared" si="71"/>
        <v>98.843137254901961</v>
      </c>
      <c r="T77" s="8">
        <f t="shared" si="72"/>
        <v>1.1568627450980386E-2</v>
      </c>
      <c r="U77" s="7">
        <f t="shared" si="73"/>
        <v>140.8450704225352</v>
      </c>
      <c r="V77" s="8">
        <f t="shared" si="74"/>
        <v>-1.1568627450980386E-2</v>
      </c>
    </row>
    <row r="78" spans="1:23" x14ac:dyDescent="0.3">
      <c r="A78" t="s">
        <v>106</v>
      </c>
      <c r="B78" s="7">
        <v>25</v>
      </c>
      <c r="C78" s="7">
        <v>35</v>
      </c>
      <c r="D78" s="7">
        <v>49</v>
      </c>
      <c r="E78" s="7">
        <v>69</v>
      </c>
      <c r="F78" s="7">
        <v>96</v>
      </c>
      <c r="G78" s="8">
        <v>0</v>
      </c>
      <c r="H78" s="9">
        <f t="shared" si="60"/>
        <v>1.4</v>
      </c>
      <c r="I78" s="7">
        <f t="shared" si="61"/>
        <v>25</v>
      </c>
      <c r="J78" s="7">
        <f t="shared" si="62"/>
        <v>35</v>
      </c>
      <c r="K78" s="7">
        <f t="shared" si="63"/>
        <v>49</v>
      </c>
      <c r="L78" s="7">
        <f t="shared" si="64"/>
        <v>69</v>
      </c>
      <c r="M78" s="7">
        <f t="shared" si="65"/>
        <v>96</v>
      </c>
      <c r="N78" t="str">
        <f t="shared" si="66"/>
        <v/>
      </c>
      <c r="O78" s="8">
        <f t="shared" si="67"/>
        <v>0.39130434782608692</v>
      </c>
      <c r="P78" s="8">
        <f t="shared" si="68"/>
        <v>0.40816326530612246</v>
      </c>
      <c r="Q78" s="8">
        <f t="shared" si="69"/>
        <v>0.39999999999999991</v>
      </c>
      <c r="R78" t="str">
        <f t="shared" si="70"/>
        <v/>
      </c>
      <c r="S78" s="7">
        <f t="shared" si="71"/>
        <v>97.163265306122454</v>
      </c>
      <c r="T78" s="8">
        <f t="shared" si="72"/>
        <v>1.2117346938775567E-2</v>
      </c>
      <c r="U78" s="7">
        <f t="shared" si="73"/>
        <v>133.56521739130434</v>
      </c>
      <c r="V78" s="8">
        <f t="shared" si="74"/>
        <v>1.2117346938775567E-2</v>
      </c>
    </row>
    <row r="79" spans="1:23" x14ac:dyDescent="0.3">
      <c r="A79" t="s">
        <v>107</v>
      </c>
      <c r="B79" s="7">
        <v>23</v>
      </c>
      <c r="C79" s="7">
        <v>32</v>
      </c>
      <c r="D79" s="7">
        <v>45</v>
      </c>
      <c r="E79" s="7">
        <v>63</v>
      </c>
      <c r="F79" s="7">
        <v>88</v>
      </c>
      <c r="G79" s="8">
        <v>0</v>
      </c>
      <c r="H79" s="9">
        <f t="shared" si="60"/>
        <v>1.3984126984126983</v>
      </c>
      <c r="I79" s="7">
        <f t="shared" si="61"/>
        <v>23</v>
      </c>
      <c r="J79" s="7">
        <f t="shared" si="62"/>
        <v>32</v>
      </c>
      <c r="K79" s="7">
        <f t="shared" si="63"/>
        <v>45</v>
      </c>
      <c r="L79" s="7">
        <f t="shared" si="64"/>
        <v>63</v>
      </c>
      <c r="M79" s="7">
        <f t="shared" si="65"/>
        <v>88</v>
      </c>
      <c r="N79" t="str">
        <f t="shared" si="66"/>
        <v/>
      </c>
      <c r="O79" s="8">
        <f t="shared" si="67"/>
        <v>0.39682539682539675</v>
      </c>
      <c r="P79" s="8">
        <f t="shared" si="68"/>
        <v>0.39999999999999991</v>
      </c>
      <c r="Q79" s="8">
        <f t="shared" si="69"/>
        <v>0.40625</v>
      </c>
      <c r="R79" t="str">
        <f t="shared" si="70"/>
        <v/>
      </c>
      <c r="S79" s="7">
        <f t="shared" si="71"/>
        <v>88.199999999999989</v>
      </c>
      <c r="T79" s="8">
        <f t="shared" si="72"/>
        <v>2.2727272727271434E-3</v>
      </c>
      <c r="U79" s="7">
        <f t="shared" si="73"/>
        <v>122.92063492063491</v>
      </c>
      <c r="V79" s="8">
        <f t="shared" si="74"/>
        <v>2.2727272727271434E-3</v>
      </c>
    </row>
    <row r="80" spans="1:23" x14ac:dyDescent="0.3">
      <c r="A80" t="s">
        <v>108</v>
      </c>
      <c r="O80" s="8">
        <f>AVERAGE(O68:O79)</f>
        <v>0.40173356485596495</v>
      </c>
      <c r="P80" s="8">
        <f>AVERAGE(P68:P79)</f>
        <v>0.40505967087302713</v>
      </c>
      <c r="Q80" s="8">
        <f>AVERAGE(Q68:Q79)</f>
        <v>0.3963325968390487</v>
      </c>
      <c r="S80" t="s">
        <v>109</v>
      </c>
      <c r="T80" s="8">
        <f>AVERAGE(T68:T79)</f>
        <v>9.3699626808830677E-3</v>
      </c>
      <c r="U80" s="7">
        <f>SUM(U68:U79)</f>
        <v>1418.5288288513459</v>
      </c>
      <c r="V80" s="8">
        <f>AVERAGE(V68:V79)</f>
        <v>2.4258982333986725E-3</v>
      </c>
      <c r="W80" s="8">
        <f>SQRT(SUMSQ(T68:T79)/12)</f>
        <v>1.0372300904525508E-2</v>
      </c>
    </row>
    <row r="82" spans="1:23" x14ac:dyDescent="0.3">
      <c r="A82" s="3" t="s">
        <v>114</v>
      </c>
    </row>
    <row r="83" spans="1:23" x14ac:dyDescent="0.3">
      <c r="A83" t="s">
        <v>96</v>
      </c>
      <c r="B83" s="7">
        <v>97</v>
      </c>
      <c r="C83" s="7">
        <v>112</v>
      </c>
      <c r="D83" s="7">
        <v>129</v>
      </c>
      <c r="E83" s="7">
        <v>130</v>
      </c>
      <c r="F83" s="7">
        <v>131</v>
      </c>
      <c r="G83" s="8">
        <v>0</v>
      </c>
      <c r="H83" s="9">
        <f t="shared" ref="H83:H94" si="75">MEDIAN(C83/B83,D83/C83,E83/D83,F83/E83)</f>
        <v>1.0797688261351053</v>
      </c>
      <c r="I83" s="7">
        <f t="shared" ref="I83:I94" si="76">B83</f>
        <v>97</v>
      </c>
      <c r="J83" s="7">
        <f t="shared" ref="J83:J94" si="77">IF(ABS(C83-I83*H83)/(I83*H83)&gt;$B$3,I83*H83,C83)</f>
        <v>112</v>
      </c>
      <c r="K83" s="7">
        <f t="shared" ref="K83:K94" si="78">IF(ABS(D83-J83*H83)/(J83*H83)&gt;$B$3,J83*H83,D83)</f>
        <v>129</v>
      </c>
      <c r="L83" s="7">
        <f t="shared" ref="L83:L94" si="79">IF(ABS(E83-K83*H83)/(K83*H83)&gt;$B$3,K83*H83,E83)</f>
        <v>130</v>
      </c>
      <c r="M83" s="7">
        <f t="shared" ref="M83:M94" si="80">IF(ABS(F83-L83*H83)/(L83*H83)&gt;$B$3,L83*H83,F83)</f>
        <v>131</v>
      </c>
      <c r="N83" t="str">
        <f t="shared" ref="N83:N94" si="81">TRIM(IF(J83&lt;&gt;C83,"⚠Y-4 ","")&amp;IF(K83&lt;&gt;D83,"⚠Y-3 ","")&amp;IF(L83&lt;&gt;E83,"⚠Y-2 ","")&amp;IF(M83&lt;&gt;F83,"⚠Y-1 ",""))</f>
        <v/>
      </c>
      <c r="O83" s="8">
        <f t="shared" ref="O83:O94" si="82">M83/L83-1</f>
        <v>7.692307692307665E-3</v>
      </c>
      <c r="P83" s="8">
        <f t="shared" ref="P83:P94" si="83">L83/K83-1</f>
        <v>7.7519379844961378E-3</v>
      </c>
      <c r="Q83" s="8">
        <f t="shared" ref="Q83:Q94" si="84">K83/J83-1</f>
        <v>0.15178571428571419</v>
      </c>
      <c r="R83" t="str">
        <f t="shared" ref="R83:R94" si="85">IF(SIGN(O83)&lt;&gt;SIGN(P83),"⚠ retournement",IF(ABS(O83-P83)&gt;$D$3,"⚡ accélération",""))</f>
        <v/>
      </c>
      <c r="S83" s="7">
        <f t="shared" ref="S83:S94" si="86">IF(OR(ABS(P83-Q83)&lt;P$3,ABS(P83-P$95)&lt;P$3),$L83*((1+P83)),$L83*(1+P83*P$95/Q$95))</f>
        <v>131.00775193798449</v>
      </c>
      <c r="T83" s="8">
        <f t="shared" ref="T83:T94" si="87">ABS(S83-M83)/M83</f>
        <v>5.9175099118277566E-5</v>
      </c>
      <c r="U83" s="7">
        <f t="shared" ref="U83:U94" si="88">IF(OR(ABS(O83-P83)&lt;P$3,ABS(O83-O$95)&lt;P$3), $M83*((1+$O83))*(1+G83),$M83*((1+$O83*P$95/O$95))*(1+G83))</f>
        <v>132.00769230769231</v>
      </c>
      <c r="V83" s="8">
        <f t="shared" ref="V83:V94" si="89">(S83-$M83)/$M83</f>
        <v>5.9175099118277566E-5</v>
      </c>
    </row>
    <row r="84" spans="1:23" x14ac:dyDescent="0.3">
      <c r="A84" t="s">
        <v>97</v>
      </c>
      <c r="B84" s="7">
        <v>99</v>
      </c>
      <c r="C84" s="7">
        <v>114</v>
      </c>
      <c r="D84" s="7">
        <v>131</v>
      </c>
      <c r="E84" s="7">
        <v>132</v>
      </c>
      <c r="F84" s="7">
        <v>133</v>
      </c>
      <c r="G84" s="8">
        <v>0</v>
      </c>
      <c r="H84" s="9">
        <f t="shared" si="75"/>
        <v>1.0783781974019018</v>
      </c>
      <c r="I84" s="7">
        <f t="shared" si="76"/>
        <v>99</v>
      </c>
      <c r="J84" s="7">
        <f t="shared" si="77"/>
        <v>114</v>
      </c>
      <c r="K84" s="7">
        <f t="shared" si="78"/>
        <v>131</v>
      </c>
      <c r="L84" s="7">
        <f t="shared" si="79"/>
        <v>132</v>
      </c>
      <c r="M84" s="7">
        <f t="shared" si="80"/>
        <v>133</v>
      </c>
      <c r="N84" t="str">
        <f t="shared" si="81"/>
        <v/>
      </c>
      <c r="O84" s="8">
        <f t="shared" si="82"/>
        <v>7.575757575757569E-3</v>
      </c>
      <c r="P84" s="8">
        <f t="shared" si="83"/>
        <v>7.6335877862594437E-3</v>
      </c>
      <c r="Q84" s="8">
        <f t="shared" si="84"/>
        <v>0.14912280701754388</v>
      </c>
      <c r="R84" t="str">
        <f t="shared" si="85"/>
        <v/>
      </c>
      <c r="S84" s="7">
        <f t="shared" si="86"/>
        <v>133.00763358778624</v>
      </c>
      <c r="T84" s="8">
        <f t="shared" si="87"/>
        <v>5.739539688905856E-5</v>
      </c>
      <c r="U84" s="7">
        <f t="shared" si="88"/>
        <v>134.00757575757575</v>
      </c>
      <c r="V84" s="8">
        <f t="shared" si="89"/>
        <v>5.739539688905856E-5</v>
      </c>
    </row>
    <row r="85" spans="1:23" x14ac:dyDescent="0.3">
      <c r="A85" t="s">
        <v>98</v>
      </c>
      <c r="B85" s="7">
        <v>101</v>
      </c>
      <c r="C85" s="7">
        <v>116</v>
      </c>
      <c r="D85" s="7">
        <v>133</v>
      </c>
      <c r="E85" s="7">
        <v>134</v>
      </c>
      <c r="F85" s="7">
        <v>135</v>
      </c>
      <c r="G85" s="8">
        <v>0</v>
      </c>
      <c r="H85" s="9">
        <f t="shared" si="75"/>
        <v>1.0770352605652063</v>
      </c>
      <c r="I85" s="7">
        <f t="shared" si="76"/>
        <v>101</v>
      </c>
      <c r="J85" s="7">
        <f t="shared" si="77"/>
        <v>116</v>
      </c>
      <c r="K85" s="7">
        <f t="shared" si="78"/>
        <v>133</v>
      </c>
      <c r="L85" s="7">
        <f t="shared" si="79"/>
        <v>134</v>
      </c>
      <c r="M85" s="7">
        <f t="shared" si="80"/>
        <v>135</v>
      </c>
      <c r="N85" t="str">
        <f t="shared" si="81"/>
        <v/>
      </c>
      <c r="O85" s="8">
        <f t="shared" si="82"/>
        <v>7.4626865671640896E-3</v>
      </c>
      <c r="P85" s="8">
        <f t="shared" si="83"/>
        <v>7.5187969924812581E-3</v>
      </c>
      <c r="Q85" s="8">
        <f t="shared" si="84"/>
        <v>0.14655172413793105</v>
      </c>
      <c r="R85" t="str">
        <f t="shared" si="85"/>
        <v/>
      </c>
      <c r="S85" s="7">
        <f t="shared" si="86"/>
        <v>135.00751879699249</v>
      </c>
      <c r="T85" s="8">
        <f t="shared" si="87"/>
        <v>5.5694792536929461E-5</v>
      </c>
      <c r="U85" s="7">
        <f t="shared" si="88"/>
        <v>136.00746268656715</v>
      </c>
      <c r="V85" s="8">
        <f t="shared" si="89"/>
        <v>5.5694792536929461E-5</v>
      </c>
    </row>
    <row r="86" spans="1:23" x14ac:dyDescent="0.3">
      <c r="A86" t="s">
        <v>99</v>
      </c>
      <c r="B86" s="7">
        <v>103</v>
      </c>
      <c r="C86" s="7">
        <v>118</v>
      </c>
      <c r="D86" s="7">
        <v>136</v>
      </c>
      <c r="E86" s="7">
        <v>137</v>
      </c>
      <c r="F86" s="7">
        <v>138</v>
      </c>
      <c r="G86" s="8">
        <v>0</v>
      </c>
      <c r="H86" s="9">
        <f t="shared" si="75"/>
        <v>1.0764920045688178</v>
      </c>
      <c r="I86" s="7">
        <f t="shared" si="76"/>
        <v>103</v>
      </c>
      <c r="J86" s="7">
        <f t="shared" si="77"/>
        <v>118</v>
      </c>
      <c r="K86" s="7">
        <f t="shared" si="78"/>
        <v>136</v>
      </c>
      <c r="L86" s="7">
        <f t="shared" si="79"/>
        <v>137</v>
      </c>
      <c r="M86" s="7">
        <f t="shared" si="80"/>
        <v>138</v>
      </c>
      <c r="N86" t="str">
        <f t="shared" si="81"/>
        <v/>
      </c>
      <c r="O86" s="8">
        <f t="shared" si="82"/>
        <v>7.2992700729928028E-3</v>
      </c>
      <c r="P86" s="8">
        <f t="shared" si="83"/>
        <v>7.3529411764705621E-3</v>
      </c>
      <c r="Q86" s="8">
        <f t="shared" si="84"/>
        <v>0.15254237288135597</v>
      </c>
      <c r="R86" t="str">
        <f t="shared" si="85"/>
        <v/>
      </c>
      <c r="S86" s="7">
        <f t="shared" si="86"/>
        <v>138.00735294117646</v>
      </c>
      <c r="T86" s="8">
        <f t="shared" si="87"/>
        <v>5.3282182438144211E-5</v>
      </c>
      <c r="U86" s="7">
        <f t="shared" si="88"/>
        <v>139.00729927007302</v>
      </c>
      <c r="V86" s="8">
        <f t="shared" si="89"/>
        <v>5.3282182438144211E-5</v>
      </c>
    </row>
    <row r="87" spans="1:23" x14ac:dyDescent="0.3">
      <c r="A87" t="s">
        <v>100</v>
      </c>
      <c r="B87" s="7">
        <v>100</v>
      </c>
      <c r="C87" s="7">
        <v>115</v>
      </c>
      <c r="D87" s="7">
        <v>132</v>
      </c>
      <c r="E87" s="7">
        <v>133</v>
      </c>
      <c r="F87" s="7">
        <v>134</v>
      </c>
      <c r="G87" s="8">
        <v>0</v>
      </c>
      <c r="H87" s="9">
        <f t="shared" si="75"/>
        <v>1.0777009222661396</v>
      </c>
      <c r="I87" s="7">
        <f t="shared" si="76"/>
        <v>100</v>
      </c>
      <c r="J87" s="7">
        <f t="shared" si="77"/>
        <v>115</v>
      </c>
      <c r="K87" s="7">
        <f t="shared" si="78"/>
        <v>132</v>
      </c>
      <c r="L87" s="7">
        <f t="shared" si="79"/>
        <v>133</v>
      </c>
      <c r="M87" s="7">
        <f t="shared" si="80"/>
        <v>134</v>
      </c>
      <c r="N87" t="str">
        <f t="shared" si="81"/>
        <v/>
      </c>
      <c r="O87" s="8">
        <f t="shared" si="82"/>
        <v>7.5187969924812581E-3</v>
      </c>
      <c r="P87" s="8">
        <f t="shared" si="83"/>
        <v>7.575757575757569E-3</v>
      </c>
      <c r="Q87" s="8">
        <f t="shared" si="84"/>
        <v>0.14782608695652177</v>
      </c>
      <c r="R87" t="str">
        <f t="shared" si="85"/>
        <v/>
      </c>
      <c r="S87" s="7">
        <f t="shared" si="86"/>
        <v>134.00757575757575</v>
      </c>
      <c r="T87" s="8">
        <f t="shared" si="87"/>
        <v>5.6535504296646908E-5</v>
      </c>
      <c r="U87" s="7">
        <f t="shared" si="88"/>
        <v>135.00751879699249</v>
      </c>
      <c r="V87" s="8">
        <f t="shared" si="89"/>
        <v>5.6535504296646908E-5</v>
      </c>
    </row>
    <row r="88" spans="1:23" x14ac:dyDescent="0.3">
      <c r="A88" t="s">
        <v>101</v>
      </c>
      <c r="B88" s="7">
        <v>98</v>
      </c>
      <c r="C88" s="7">
        <v>113</v>
      </c>
      <c r="D88" s="7">
        <v>130</v>
      </c>
      <c r="E88" s="7">
        <v>131</v>
      </c>
      <c r="F88" s="7">
        <v>132</v>
      </c>
      <c r="G88" s="8">
        <v>0</v>
      </c>
      <c r="H88" s="9">
        <f t="shared" si="75"/>
        <v>1.0790673927842069</v>
      </c>
      <c r="I88" s="7">
        <f t="shared" si="76"/>
        <v>98</v>
      </c>
      <c r="J88" s="7">
        <f t="shared" si="77"/>
        <v>113</v>
      </c>
      <c r="K88" s="7">
        <f t="shared" si="78"/>
        <v>130</v>
      </c>
      <c r="L88" s="7">
        <f t="shared" si="79"/>
        <v>131</v>
      </c>
      <c r="M88" s="7">
        <f t="shared" si="80"/>
        <v>132</v>
      </c>
      <c r="N88" t="str">
        <f t="shared" si="81"/>
        <v/>
      </c>
      <c r="O88" s="8">
        <f t="shared" si="82"/>
        <v>7.6335877862594437E-3</v>
      </c>
      <c r="P88" s="8">
        <f t="shared" si="83"/>
        <v>7.692307692307665E-3</v>
      </c>
      <c r="Q88" s="8">
        <f t="shared" si="84"/>
        <v>0.15044247787610621</v>
      </c>
      <c r="R88" t="str">
        <f t="shared" si="85"/>
        <v/>
      </c>
      <c r="S88" s="7">
        <f t="shared" si="86"/>
        <v>132.00769230769231</v>
      </c>
      <c r="T88" s="8">
        <f t="shared" si="87"/>
        <v>5.8275058275071523E-5</v>
      </c>
      <c r="U88" s="7">
        <f t="shared" si="88"/>
        <v>133.00763358778624</v>
      </c>
      <c r="V88" s="8">
        <f t="shared" si="89"/>
        <v>5.8275058275071523E-5</v>
      </c>
    </row>
    <row r="89" spans="1:23" x14ac:dyDescent="0.3">
      <c r="A89" t="s">
        <v>102</v>
      </c>
      <c r="B89" s="7">
        <v>102</v>
      </c>
      <c r="C89" s="7">
        <v>117</v>
      </c>
      <c r="D89" s="7">
        <v>135</v>
      </c>
      <c r="E89" s="7">
        <v>136</v>
      </c>
      <c r="F89" s="7">
        <v>137</v>
      </c>
      <c r="G89" s="8">
        <v>0</v>
      </c>
      <c r="H89" s="9">
        <f t="shared" si="75"/>
        <v>1.0772331154684096</v>
      </c>
      <c r="I89" s="7">
        <f t="shared" si="76"/>
        <v>102</v>
      </c>
      <c r="J89" s="7">
        <f t="shared" si="77"/>
        <v>117</v>
      </c>
      <c r="K89" s="7">
        <f t="shared" si="78"/>
        <v>135</v>
      </c>
      <c r="L89" s="7">
        <f t="shared" si="79"/>
        <v>136</v>
      </c>
      <c r="M89" s="7">
        <f t="shared" si="80"/>
        <v>137</v>
      </c>
      <c r="N89" t="str">
        <f t="shared" si="81"/>
        <v/>
      </c>
      <c r="O89" s="8">
        <f t="shared" si="82"/>
        <v>7.3529411764705621E-3</v>
      </c>
      <c r="P89" s="8">
        <f t="shared" si="83"/>
        <v>7.4074074074073071E-3</v>
      </c>
      <c r="Q89" s="8">
        <f t="shared" si="84"/>
        <v>0.15384615384615374</v>
      </c>
      <c r="R89" t="str">
        <f t="shared" si="85"/>
        <v/>
      </c>
      <c r="S89" s="7">
        <f t="shared" si="86"/>
        <v>137.00740740740738</v>
      </c>
      <c r="T89" s="8">
        <f t="shared" si="87"/>
        <v>5.406866720718891E-5</v>
      </c>
      <c r="U89" s="7">
        <f t="shared" si="88"/>
        <v>138.00735294117646</v>
      </c>
      <c r="V89" s="8">
        <f t="shared" si="89"/>
        <v>5.406866720718891E-5</v>
      </c>
    </row>
    <row r="90" spans="1:23" x14ac:dyDescent="0.3">
      <c r="A90" t="s">
        <v>103</v>
      </c>
      <c r="B90" s="7">
        <v>104</v>
      </c>
      <c r="C90" s="7">
        <v>120</v>
      </c>
      <c r="D90" s="7">
        <v>138</v>
      </c>
      <c r="E90" s="7">
        <v>139</v>
      </c>
      <c r="F90" s="7">
        <v>140</v>
      </c>
      <c r="G90" s="8">
        <v>0</v>
      </c>
      <c r="H90" s="9">
        <f t="shared" si="75"/>
        <v>1.0786231884057971</v>
      </c>
      <c r="I90" s="7">
        <f t="shared" si="76"/>
        <v>104</v>
      </c>
      <c r="J90" s="7">
        <f t="shared" si="77"/>
        <v>120</v>
      </c>
      <c r="K90" s="7">
        <f t="shared" si="78"/>
        <v>138</v>
      </c>
      <c r="L90" s="7">
        <f t="shared" si="79"/>
        <v>139</v>
      </c>
      <c r="M90" s="7">
        <f t="shared" si="80"/>
        <v>140</v>
      </c>
      <c r="N90" t="str">
        <f t="shared" si="81"/>
        <v/>
      </c>
      <c r="O90" s="8">
        <f t="shared" si="82"/>
        <v>7.194244604316502E-3</v>
      </c>
      <c r="P90" s="8">
        <f t="shared" si="83"/>
        <v>7.2463768115942351E-3</v>
      </c>
      <c r="Q90" s="8">
        <f t="shared" si="84"/>
        <v>0.14999999999999991</v>
      </c>
      <c r="R90" t="str">
        <f t="shared" si="85"/>
        <v/>
      </c>
      <c r="S90" s="7">
        <f t="shared" si="86"/>
        <v>140.00724637681159</v>
      </c>
      <c r="T90" s="8">
        <f t="shared" si="87"/>
        <v>5.1759834368527079E-5</v>
      </c>
      <c r="U90" s="7">
        <f t="shared" si="88"/>
        <v>141.00719424460431</v>
      </c>
      <c r="V90" s="8">
        <f t="shared" si="89"/>
        <v>5.1759834368527079E-5</v>
      </c>
    </row>
    <row r="91" spans="1:23" x14ac:dyDescent="0.3">
      <c r="A91" t="s">
        <v>104</v>
      </c>
      <c r="B91" s="7">
        <v>99</v>
      </c>
      <c r="C91" s="7">
        <v>114</v>
      </c>
      <c r="D91" s="7">
        <v>131</v>
      </c>
      <c r="E91" s="7">
        <v>132</v>
      </c>
      <c r="F91" s="7">
        <v>133</v>
      </c>
      <c r="G91" s="8">
        <v>0</v>
      </c>
      <c r="H91" s="9">
        <f t="shared" si="75"/>
        <v>1.0783781974019018</v>
      </c>
      <c r="I91" s="7">
        <f t="shared" si="76"/>
        <v>99</v>
      </c>
      <c r="J91" s="7">
        <f t="shared" si="77"/>
        <v>114</v>
      </c>
      <c r="K91" s="7">
        <f t="shared" si="78"/>
        <v>131</v>
      </c>
      <c r="L91" s="7">
        <f t="shared" si="79"/>
        <v>132</v>
      </c>
      <c r="M91" s="7">
        <f t="shared" si="80"/>
        <v>133</v>
      </c>
      <c r="N91" t="str">
        <f t="shared" si="81"/>
        <v/>
      </c>
      <c r="O91" s="8">
        <f t="shared" si="82"/>
        <v>7.575757575757569E-3</v>
      </c>
      <c r="P91" s="8">
        <f t="shared" si="83"/>
        <v>7.6335877862594437E-3</v>
      </c>
      <c r="Q91" s="8">
        <f t="shared" si="84"/>
        <v>0.14912280701754388</v>
      </c>
      <c r="R91" t="str">
        <f t="shared" si="85"/>
        <v/>
      </c>
      <c r="S91" s="7">
        <f t="shared" si="86"/>
        <v>133.00763358778624</v>
      </c>
      <c r="T91" s="8">
        <f t="shared" si="87"/>
        <v>5.739539688905856E-5</v>
      </c>
      <c r="U91" s="7">
        <f t="shared" si="88"/>
        <v>134.00757575757575</v>
      </c>
      <c r="V91" s="8">
        <f t="shared" si="89"/>
        <v>5.739539688905856E-5</v>
      </c>
    </row>
    <row r="92" spans="1:23" x14ac:dyDescent="0.3">
      <c r="A92" t="s">
        <v>105</v>
      </c>
      <c r="B92" s="7">
        <v>101</v>
      </c>
      <c r="C92" s="7">
        <v>116</v>
      </c>
      <c r="D92" s="7">
        <v>133</v>
      </c>
      <c r="E92" s="7">
        <v>134</v>
      </c>
      <c r="F92" s="7">
        <v>135</v>
      </c>
      <c r="G92" s="8">
        <v>0</v>
      </c>
      <c r="H92" s="9">
        <f t="shared" si="75"/>
        <v>1.0770352605652063</v>
      </c>
      <c r="I92" s="7">
        <f t="shared" si="76"/>
        <v>101</v>
      </c>
      <c r="J92" s="7">
        <f t="shared" si="77"/>
        <v>116</v>
      </c>
      <c r="K92" s="7">
        <f t="shared" si="78"/>
        <v>133</v>
      </c>
      <c r="L92" s="7">
        <f t="shared" si="79"/>
        <v>134</v>
      </c>
      <c r="M92" s="7">
        <f t="shared" si="80"/>
        <v>135</v>
      </c>
      <c r="N92" t="str">
        <f t="shared" si="81"/>
        <v/>
      </c>
      <c r="O92" s="8">
        <f t="shared" si="82"/>
        <v>7.4626865671640896E-3</v>
      </c>
      <c r="P92" s="8">
        <f t="shared" si="83"/>
        <v>7.5187969924812581E-3</v>
      </c>
      <c r="Q92" s="8">
        <f t="shared" si="84"/>
        <v>0.14655172413793105</v>
      </c>
      <c r="R92" t="str">
        <f t="shared" si="85"/>
        <v/>
      </c>
      <c r="S92" s="7">
        <f t="shared" si="86"/>
        <v>135.00751879699249</v>
      </c>
      <c r="T92" s="8">
        <f t="shared" si="87"/>
        <v>5.5694792536929461E-5</v>
      </c>
      <c r="U92" s="7">
        <f t="shared" si="88"/>
        <v>136.00746268656715</v>
      </c>
      <c r="V92" s="8">
        <f t="shared" si="89"/>
        <v>5.5694792536929461E-5</v>
      </c>
    </row>
    <row r="93" spans="1:23" x14ac:dyDescent="0.3">
      <c r="A93" t="s">
        <v>106</v>
      </c>
      <c r="B93" s="7">
        <v>98</v>
      </c>
      <c r="C93" s="7">
        <v>113</v>
      </c>
      <c r="D93" s="7">
        <v>130</v>
      </c>
      <c r="E93" s="7">
        <v>131</v>
      </c>
      <c r="F93" s="7">
        <v>132</v>
      </c>
      <c r="G93" s="8">
        <v>0</v>
      </c>
      <c r="H93" s="9">
        <f t="shared" si="75"/>
        <v>1.0790673927842069</v>
      </c>
      <c r="I93" s="7">
        <f t="shared" si="76"/>
        <v>98</v>
      </c>
      <c r="J93" s="7">
        <f t="shared" si="77"/>
        <v>113</v>
      </c>
      <c r="K93" s="7">
        <f t="shared" si="78"/>
        <v>130</v>
      </c>
      <c r="L93" s="7">
        <f t="shared" si="79"/>
        <v>131</v>
      </c>
      <c r="M93" s="7">
        <f t="shared" si="80"/>
        <v>132</v>
      </c>
      <c r="N93" t="str">
        <f t="shared" si="81"/>
        <v/>
      </c>
      <c r="O93" s="8">
        <f t="shared" si="82"/>
        <v>7.6335877862594437E-3</v>
      </c>
      <c r="P93" s="8">
        <f t="shared" si="83"/>
        <v>7.692307692307665E-3</v>
      </c>
      <c r="Q93" s="8">
        <f t="shared" si="84"/>
        <v>0.15044247787610621</v>
      </c>
      <c r="R93" t="str">
        <f t="shared" si="85"/>
        <v/>
      </c>
      <c r="S93" s="7">
        <f t="shared" si="86"/>
        <v>132.00769230769231</v>
      </c>
      <c r="T93" s="8">
        <f t="shared" si="87"/>
        <v>5.8275058275071523E-5</v>
      </c>
      <c r="U93" s="7">
        <f t="shared" si="88"/>
        <v>133.00763358778624</v>
      </c>
      <c r="V93" s="8">
        <f t="shared" si="89"/>
        <v>5.8275058275071523E-5</v>
      </c>
    </row>
    <row r="94" spans="1:23" x14ac:dyDescent="0.3">
      <c r="A94" t="s">
        <v>107</v>
      </c>
      <c r="B94" s="7">
        <v>100</v>
      </c>
      <c r="C94" s="7">
        <v>115</v>
      </c>
      <c r="D94" s="7">
        <v>132</v>
      </c>
      <c r="E94" s="7">
        <v>133</v>
      </c>
      <c r="F94" s="7">
        <v>134</v>
      </c>
      <c r="G94" s="8">
        <v>0</v>
      </c>
      <c r="H94" s="9">
        <f t="shared" si="75"/>
        <v>1.0777009222661396</v>
      </c>
      <c r="I94" s="7">
        <f t="shared" si="76"/>
        <v>100</v>
      </c>
      <c r="J94" s="7">
        <f t="shared" si="77"/>
        <v>115</v>
      </c>
      <c r="K94" s="7">
        <f t="shared" si="78"/>
        <v>132</v>
      </c>
      <c r="L94" s="7">
        <f t="shared" si="79"/>
        <v>133</v>
      </c>
      <c r="M94" s="7">
        <f t="shared" si="80"/>
        <v>134</v>
      </c>
      <c r="N94" t="str">
        <f t="shared" si="81"/>
        <v/>
      </c>
      <c r="O94" s="8">
        <f t="shared" si="82"/>
        <v>7.5187969924812581E-3</v>
      </c>
      <c r="P94" s="8">
        <f t="shared" si="83"/>
        <v>7.575757575757569E-3</v>
      </c>
      <c r="Q94" s="8">
        <f t="shared" si="84"/>
        <v>0.14782608695652177</v>
      </c>
      <c r="R94" t="str">
        <f t="shared" si="85"/>
        <v/>
      </c>
      <c r="S94" s="7">
        <f t="shared" si="86"/>
        <v>134.00757575757575</v>
      </c>
      <c r="T94" s="8">
        <f t="shared" si="87"/>
        <v>5.6535504296646908E-5</v>
      </c>
      <c r="U94" s="7">
        <f t="shared" si="88"/>
        <v>135.00751879699249</v>
      </c>
      <c r="V94" s="8">
        <f t="shared" si="89"/>
        <v>5.6535504296646908E-5</v>
      </c>
    </row>
    <row r="95" spans="1:23" x14ac:dyDescent="0.3">
      <c r="A95" t="s">
        <v>108</v>
      </c>
      <c r="O95" s="8">
        <f>AVERAGE(O83:O94)</f>
        <v>7.4933684491176877E-3</v>
      </c>
      <c r="P95" s="8">
        <f>AVERAGE(P83:P94)</f>
        <v>7.5499636227983431E-3</v>
      </c>
      <c r="Q95" s="8">
        <f>AVERAGE(Q83:Q94)</f>
        <v>0.14967170274911915</v>
      </c>
      <c r="S95" t="s">
        <v>109</v>
      </c>
      <c r="T95" s="8">
        <f>AVERAGE(T83:T94)</f>
        <v>5.6173940593962546E-5</v>
      </c>
      <c r="U95" s="7">
        <f>SUM(U83:U94)</f>
        <v>1626.0899204213893</v>
      </c>
      <c r="V95" s="8">
        <f>AVERAGE(V83:V94)</f>
        <v>5.6173940593962546E-5</v>
      </c>
      <c r="W95" s="8">
        <f>SQRT(SUMSQ(T83:T94)/12)</f>
        <v>5.6213846807003749E-5</v>
      </c>
    </row>
    <row r="97" spans="1:23" x14ac:dyDescent="0.3">
      <c r="A97" s="3" t="s">
        <v>115</v>
      </c>
    </row>
    <row r="98" spans="1:23" x14ac:dyDescent="0.3">
      <c r="A98" t="s">
        <v>96</v>
      </c>
      <c r="B98" s="7">
        <v>140</v>
      </c>
      <c r="C98" s="7">
        <v>129</v>
      </c>
      <c r="D98" s="7">
        <v>119</v>
      </c>
      <c r="E98" s="7">
        <v>109</v>
      </c>
      <c r="F98" s="7">
        <v>100</v>
      </c>
      <c r="G98" s="8">
        <v>0</v>
      </c>
      <c r="H98" s="9">
        <f t="shared" ref="H98:H109" si="90">MEDIAN(C98/B98,D98/C98,E98/D98,F98/E98)</f>
        <v>0.919429882044561</v>
      </c>
      <c r="I98" s="7">
        <f t="shared" ref="I98:I109" si="91">B98</f>
        <v>140</v>
      </c>
      <c r="J98" s="7">
        <f t="shared" ref="J98:J109" si="92">IF(ABS(C98-I98*H98)/(I98*H98)&gt;$B$3,I98*H98,C98)</f>
        <v>129</v>
      </c>
      <c r="K98" s="7">
        <f t="shared" ref="K98:K109" si="93">IF(ABS(D98-J98*H98)/(J98*H98)&gt;$B$3,J98*H98,D98)</f>
        <v>119</v>
      </c>
      <c r="L98" s="7">
        <f t="shared" ref="L98:L109" si="94">IF(ABS(E98-K98*H98)/(K98*H98)&gt;$B$3,K98*H98,E98)</f>
        <v>109</v>
      </c>
      <c r="M98" s="7">
        <f t="shared" ref="M98:M109" si="95">IF(ABS(F98-L98*H98)/(L98*H98)&gt;$B$3,L98*H98,F98)</f>
        <v>100</v>
      </c>
      <c r="N98" t="str">
        <f t="shared" ref="N98:N109" si="96">TRIM(IF(J98&lt;&gt;C98,"⚠Y-4 ","")&amp;IF(K98&lt;&gt;D98,"⚠Y-3 ","")&amp;IF(L98&lt;&gt;E98,"⚠Y-2 ","")&amp;IF(M98&lt;&gt;F98,"⚠Y-1 ",""))</f>
        <v/>
      </c>
      <c r="O98" s="8">
        <f t="shared" ref="O98:O109" si="97">M98/L98-1</f>
        <v>-8.256880733944949E-2</v>
      </c>
      <c r="P98" s="8">
        <f t="shared" ref="P98:P109" si="98">L98/K98-1</f>
        <v>-8.4033613445378186E-2</v>
      </c>
      <c r="Q98" s="8">
        <f t="shared" ref="Q98:Q109" si="99">K98/J98-1</f>
        <v>-7.7519379844961267E-2</v>
      </c>
      <c r="R98" t="str">
        <f t="shared" ref="R98:R109" si="100">IF(SIGN(O98)&lt;&gt;SIGN(P98),"⚠ retournement",IF(ABS(O98-P98)&gt;$D$3,"⚡ accélération",""))</f>
        <v/>
      </c>
      <c r="S98" s="7">
        <f t="shared" ref="S98:S109" si="101">IF(OR(ABS(P98-Q98)&lt;P$3,ABS(P98-P$110)&lt;P$3),$L98*((1+P98)),$L98*(1+P98*P$110/Q$110))</f>
        <v>99.840336134453779</v>
      </c>
      <c r="T98" s="8">
        <f t="shared" ref="T98:T109" si="102">ABS(S98-M98)/M98</f>
        <v>1.5966386554622147E-3</v>
      </c>
      <c r="U98" s="7">
        <f t="shared" ref="U98:U109" si="103">IF(OR(ABS(O98-P98)&lt;P$3,ABS(O98-O$110)&lt;P$3), $M98*((1+$O98))*(1+G98),$M98*((1+$O98*P$110/O$110))*(1+G98))</f>
        <v>91.743119266055047</v>
      </c>
      <c r="V98" s="8">
        <f t="shared" ref="V98:V109" si="104">(S98-$M98)/$M98</f>
        <v>-1.5966386554622147E-3</v>
      </c>
    </row>
    <row r="99" spans="1:23" x14ac:dyDescent="0.3">
      <c r="A99" t="s">
        <v>97</v>
      </c>
      <c r="B99" s="7">
        <v>143</v>
      </c>
      <c r="C99" s="7">
        <v>132</v>
      </c>
      <c r="D99" s="7">
        <v>121</v>
      </c>
      <c r="E99" s="7">
        <v>111</v>
      </c>
      <c r="F99" s="7">
        <v>102</v>
      </c>
      <c r="G99" s="8">
        <v>0</v>
      </c>
      <c r="H99" s="9">
        <f t="shared" si="90"/>
        <v>0.91813714540987279</v>
      </c>
      <c r="I99" s="7">
        <f t="shared" si="91"/>
        <v>143</v>
      </c>
      <c r="J99" s="7">
        <f t="shared" si="92"/>
        <v>132</v>
      </c>
      <c r="K99" s="7">
        <f t="shared" si="93"/>
        <v>121</v>
      </c>
      <c r="L99" s="7">
        <f t="shared" si="94"/>
        <v>111</v>
      </c>
      <c r="M99" s="7">
        <f t="shared" si="95"/>
        <v>102</v>
      </c>
      <c r="N99" t="str">
        <f t="shared" si="96"/>
        <v/>
      </c>
      <c r="O99" s="8">
        <f t="shared" si="97"/>
        <v>-8.108108108108103E-2</v>
      </c>
      <c r="P99" s="8">
        <f t="shared" si="98"/>
        <v>-8.2644628099173501E-2</v>
      </c>
      <c r="Q99" s="8">
        <f t="shared" si="99"/>
        <v>-8.333333333333337E-2</v>
      </c>
      <c r="R99" t="str">
        <f t="shared" si="100"/>
        <v/>
      </c>
      <c r="S99" s="7">
        <f t="shared" si="101"/>
        <v>101.82644628099175</v>
      </c>
      <c r="T99" s="8">
        <f t="shared" si="102"/>
        <v>1.7015070491005284E-3</v>
      </c>
      <c r="U99" s="7">
        <f t="shared" si="103"/>
        <v>93.72972972972974</v>
      </c>
      <c r="V99" s="8">
        <f t="shared" si="104"/>
        <v>-1.7015070491005284E-3</v>
      </c>
    </row>
    <row r="100" spans="1:23" x14ac:dyDescent="0.3">
      <c r="A100" t="s">
        <v>98</v>
      </c>
      <c r="B100" s="7">
        <v>146</v>
      </c>
      <c r="C100" s="7">
        <v>134</v>
      </c>
      <c r="D100" s="7">
        <v>123</v>
      </c>
      <c r="E100" s="7">
        <v>113</v>
      </c>
      <c r="F100" s="7">
        <v>104</v>
      </c>
      <c r="G100" s="8">
        <v>0</v>
      </c>
      <c r="H100" s="9">
        <f t="shared" si="90"/>
        <v>0.91830481737653202</v>
      </c>
      <c r="I100" s="7">
        <f t="shared" si="91"/>
        <v>146</v>
      </c>
      <c r="J100" s="7">
        <f t="shared" si="92"/>
        <v>134</v>
      </c>
      <c r="K100" s="7">
        <f t="shared" si="93"/>
        <v>123</v>
      </c>
      <c r="L100" s="7">
        <f t="shared" si="94"/>
        <v>113</v>
      </c>
      <c r="M100" s="7">
        <f t="shared" si="95"/>
        <v>104</v>
      </c>
      <c r="N100" t="str">
        <f t="shared" si="96"/>
        <v/>
      </c>
      <c r="O100" s="8">
        <f t="shared" si="97"/>
        <v>-7.9646017699115057E-2</v>
      </c>
      <c r="P100" s="8">
        <f t="shared" si="98"/>
        <v>-8.1300813008130079E-2</v>
      </c>
      <c r="Q100" s="8">
        <f t="shared" si="99"/>
        <v>-8.2089552238805985E-2</v>
      </c>
      <c r="R100" t="str">
        <f t="shared" si="100"/>
        <v/>
      </c>
      <c r="S100" s="7">
        <f t="shared" si="101"/>
        <v>103.8130081300813</v>
      </c>
      <c r="T100" s="8">
        <f t="shared" si="102"/>
        <v>1.7979987492182659E-3</v>
      </c>
      <c r="U100" s="7">
        <f t="shared" si="103"/>
        <v>95.716814159292028</v>
      </c>
      <c r="V100" s="8">
        <f t="shared" si="104"/>
        <v>-1.7979987492182659E-3</v>
      </c>
    </row>
    <row r="101" spans="1:23" x14ac:dyDescent="0.3">
      <c r="A101" t="s">
        <v>99</v>
      </c>
      <c r="B101" s="7">
        <v>142</v>
      </c>
      <c r="C101" s="7">
        <v>131</v>
      </c>
      <c r="D101" s="7">
        <v>121</v>
      </c>
      <c r="E101" s="7">
        <v>111</v>
      </c>
      <c r="F101" s="7">
        <v>102</v>
      </c>
      <c r="G101" s="8">
        <v>0</v>
      </c>
      <c r="H101" s="9">
        <f t="shared" si="90"/>
        <v>0.9207270650932623</v>
      </c>
      <c r="I101" s="7">
        <f t="shared" si="91"/>
        <v>142</v>
      </c>
      <c r="J101" s="7">
        <f t="shared" si="92"/>
        <v>131</v>
      </c>
      <c r="K101" s="7">
        <f t="shared" si="93"/>
        <v>121</v>
      </c>
      <c r="L101" s="7">
        <f t="shared" si="94"/>
        <v>111</v>
      </c>
      <c r="M101" s="7">
        <f t="shared" si="95"/>
        <v>102</v>
      </c>
      <c r="N101" t="str">
        <f t="shared" si="96"/>
        <v/>
      </c>
      <c r="O101" s="8">
        <f t="shared" si="97"/>
        <v>-8.108108108108103E-2</v>
      </c>
      <c r="P101" s="8">
        <f t="shared" si="98"/>
        <v>-8.2644628099173501E-2</v>
      </c>
      <c r="Q101" s="8">
        <f t="shared" si="99"/>
        <v>-7.6335877862595436E-2</v>
      </c>
      <c r="R101" t="str">
        <f t="shared" si="100"/>
        <v/>
      </c>
      <c r="S101" s="7">
        <f t="shared" si="101"/>
        <v>101.82644628099175</v>
      </c>
      <c r="T101" s="8">
        <f t="shared" si="102"/>
        <v>1.7015070491005284E-3</v>
      </c>
      <c r="U101" s="7">
        <f t="shared" si="103"/>
        <v>93.72972972972974</v>
      </c>
      <c r="V101" s="8">
        <f t="shared" si="104"/>
        <v>-1.7015070491005284E-3</v>
      </c>
    </row>
    <row r="102" spans="1:23" x14ac:dyDescent="0.3">
      <c r="A102" t="s">
        <v>100</v>
      </c>
      <c r="B102" s="7">
        <v>139</v>
      </c>
      <c r="C102" s="7">
        <v>128</v>
      </c>
      <c r="D102" s="7">
        <v>118</v>
      </c>
      <c r="E102" s="7">
        <v>109</v>
      </c>
      <c r="F102" s="7">
        <v>100</v>
      </c>
      <c r="G102" s="8">
        <v>0</v>
      </c>
      <c r="H102" s="9">
        <f t="shared" si="90"/>
        <v>0.92136915467625902</v>
      </c>
      <c r="I102" s="7">
        <f t="shared" si="91"/>
        <v>139</v>
      </c>
      <c r="J102" s="7">
        <f t="shared" si="92"/>
        <v>128</v>
      </c>
      <c r="K102" s="7">
        <f t="shared" si="93"/>
        <v>118</v>
      </c>
      <c r="L102" s="7">
        <f t="shared" si="94"/>
        <v>109</v>
      </c>
      <c r="M102" s="7">
        <f t="shared" si="95"/>
        <v>100</v>
      </c>
      <c r="N102" t="str">
        <f t="shared" si="96"/>
        <v/>
      </c>
      <c r="O102" s="8">
        <f t="shared" si="97"/>
        <v>-8.256880733944949E-2</v>
      </c>
      <c r="P102" s="8">
        <f t="shared" si="98"/>
        <v>-7.6271186440677985E-2</v>
      </c>
      <c r="Q102" s="8">
        <f t="shared" si="99"/>
        <v>-7.8125E-2</v>
      </c>
      <c r="R102" t="str">
        <f t="shared" si="100"/>
        <v/>
      </c>
      <c r="S102" s="7">
        <f t="shared" si="101"/>
        <v>100.6864406779661</v>
      </c>
      <c r="T102" s="8">
        <f t="shared" si="102"/>
        <v>6.8644067796610388E-3</v>
      </c>
      <c r="U102" s="7">
        <f t="shared" si="103"/>
        <v>91.743119266055047</v>
      </c>
      <c r="V102" s="8">
        <f t="shared" si="104"/>
        <v>6.8644067796610388E-3</v>
      </c>
    </row>
    <row r="103" spans="1:23" x14ac:dyDescent="0.3">
      <c r="A103" t="s">
        <v>101</v>
      </c>
      <c r="B103" s="7">
        <v>135</v>
      </c>
      <c r="C103" s="7">
        <v>124</v>
      </c>
      <c r="D103" s="7">
        <v>114</v>
      </c>
      <c r="E103" s="7">
        <v>105</v>
      </c>
      <c r="F103" s="7">
        <v>97</v>
      </c>
      <c r="G103" s="8">
        <v>0</v>
      </c>
      <c r="H103" s="9">
        <f t="shared" si="90"/>
        <v>0.92020373514431242</v>
      </c>
      <c r="I103" s="7">
        <f t="shared" si="91"/>
        <v>135</v>
      </c>
      <c r="J103" s="7">
        <f t="shared" si="92"/>
        <v>124</v>
      </c>
      <c r="K103" s="7">
        <f t="shared" si="93"/>
        <v>114</v>
      </c>
      <c r="L103" s="7">
        <f t="shared" si="94"/>
        <v>105</v>
      </c>
      <c r="M103" s="7">
        <f t="shared" si="95"/>
        <v>97</v>
      </c>
      <c r="N103" t="str">
        <f t="shared" si="96"/>
        <v/>
      </c>
      <c r="O103" s="8">
        <f t="shared" si="97"/>
        <v>-7.6190476190476142E-2</v>
      </c>
      <c r="P103" s="8">
        <f t="shared" si="98"/>
        <v>-7.8947368421052655E-2</v>
      </c>
      <c r="Q103" s="8">
        <f t="shared" si="99"/>
        <v>-8.064516129032262E-2</v>
      </c>
      <c r="R103" t="str">
        <f t="shared" si="100"/>
        <v/>
      </c>
      <c r="S103" s="7">
        <f t="shared" si="101"/>
        <v>96.710526315789465</v>
      </c>
      <c r="T103" s="8">
        <f t="shared" si="102"/>
        <v>2.9842647856756139E-3</v>
      </c>
      <c r="U103" s="7">
        <f t="shared" si="103"/>
        <v>89.609523809523807</v>
      </c>
      <c r="V103" s="8">
        <f t="shared" si="104"/>
        <v>-2.9842647856756139E-3</v>
      </c>
    </row>
    <row r="104" spans="1:23" x14ac:dyDescent="0.3">
      <c r="A104" t="s">
        <v>102</v>
      </c>
      <c r="B104" s="7">
        <v>138</v>
      </c>
      <c r="C104" s="7">
        <v>127</v>
      </c>
      <c r="D104" s="7">
        <v>117</v>
      </c>
      <c r="E104" s="7">
        <v>108</v>
      </c>
      <c r="F104" s="7">
        <v>99</v>
      </c>
      <c r="G104" s="8">
        <v>0</v>
      </c>
      <c r="H104" s="9">
        <f t="shared" si="90"/>
        <v>0.92077484879607441</v>
      </c>
      <c r="I104" s="7">
        <f t="shared" si="91"/>
        <v>138</v>
      </c>
      <c r="J104" s="7">
        <f t="shared" si="92"/>
        <v>127</v>
      </c>
      <c r="K104" s="7">
        <f t="shared" si="93"/>
        <v>117</v>
      </c>
      <c r="L104" s="7">
        <f t="shared" si="94"/>
        <v>108</v>
      </c>
      <c r="M104" s="7">
        <f t="shared" si="95"/>
        <v>99</v>
      </c>
      <c r="N104" t="str">
        <f t="shared" si="96"/>
        <v/>
      </c>
      <c r="O104" s="8">
        <f t="shared" si="97"/>
        <v>-8.333333333333337E-2</v>
      </c>
      <c r="P104" s="8">
        <f t="shared" si="98"/>
        <v>-7.6923076923076872E-2</v>
      </c>
      <c r="Q104" s="8">
        <f t="shared" si="99"/>
        <v>-7.8740157480314932E-2</v>
      </c>
      <c r="R104" t="str">
        <f t="shared" si="100"/>
        <v/>
      </c>
      <c r="S104" s="7">
        <f t="shared" si="101"/>
        <v>99.692307692307693</v>
      </c>
      <c r="T104" s="8">
        <f t="shared" si="102"/>
        <v>6.9930069930070043E-3</v>
      </c>
      <c r="U104" s="7">
        <f t="shared" si="103"/>
        <v>90.75</v>
      </c>
      <c r="V104" s="8">
        <f t="shared" si="104"/>
        <v>6.9930069930070043E-3</v>
      </c>
    </row>
    <row r="105" spans="1:23" x14ac:dyDescent="0.3">
      <c r="A105" t="s">
        <v>103</v>
      </c>
      <c r="B105" s="7">
        <v>145</v>
      </c>
      <c r="C105" s="7">
        <v>133</v>
      </c>
      <c r="D105" s="7">
        <v>122</v>
      </c>
      <c r="E105" s="7">
        <v>112</v>
      </c>
      <c r="F105" s="7">
        <v>103</v>
      </c>
      <c r="G105" s="8">
        <v>0</v>
      </c>
      <c r="H105" s="9">
        <f t="shared" si="90"/>
        <v>0.91766300998397632</v>
      </c>
      <c r="I105" s="7">
        <f t="shared" si="91"/>
        <v>145</v>
      </c>
      <c r="J105" s="7">
        <f t="shared" si="92"/>
        <v>133</v>
      </c>
      <c r="K105" s="7">
        <f t="shared" si="93"/>
        <v>122</v>
      </c>
      <c r="L105" s="7">
        <f t="shared" si="94"/>
        <v>112</v>
      </c>
      <c r="M105" s="7">
        <f t="shared" si="95"/>
        <v>103</v>
      </c>
      <c r="N105" t="str">
        <f t="shared" si="96"/>
        <v/>
      </c>
      <c r="O105" s="8">
        <f t="shared" si="97"/>
        <v>-8.0357142857142905E-2</v>
      </c>
      <c r="P105" s="8">
        <f t="shared" si="98"/>
        <v>-8.1967213114754078E-2</v>
      </c>
      <c r="Q105" s="8">
        <f t="shared" si="99"/>
        <v>-8.2706766917293284E-2</v>
      </c>
      <c r="R105" t="str">
        <f t="shared" si="100"/>
        <v/>
      </c>
      <c r="S105" s="7">
        <f t="shared" si="101"/>
        <v>102.81967213114754</v>
      </c>
      <c r="T105" s="8">
        <f t="shared" si="102"/>
        <v>1.7507560082762965E-3</v>
      </c>
      <c r="U105" s="7">
        <f t="shared" si="103"/>
        <v>94.723214285714278</v>
      </c>
      <c r="V105" s="8">
        <f t="shared" si="104"/>
        <v>-1.7507560082762965E-3</v>
      </c>
    </row>
    <row r="106" spans="1:23" x14ac:dyDescent="0.3">
      <c r="A106" t="s">
        <v>104</v>
      </c>
      <c r="B106" s="7">
        <v>152</v>
      </c>
      <c r="C106" s="7">
        <v>140</v>
      </c>
      <c r="D106" s="7">
        <v>129</v>
      </c>
      <c r="E106" s="7">
        <v>119</v>
      </c>
      <c r="F106" s="7">
        <v>109</v>
      </c>
      <c r="G106" s="8">
        <v>0</v>
      </c>
      <c r="H106" s="9">
        <f t="shared" si="90"/>
        <v>0.9212406015037593</v>
      </c>
      <c r="I106" s="7">
        <f t="shared" si="91"/>
        <v>152</v>
      </c>
      <c r="J106" s="7">
        <f t="shared" si="92"/>
        <v>140</v>
      </c>
      <c r="K106" s="7">
        <f t="shared" si="93"/>
        <v>129</v>
      </c>
      <c r="L106" s="7">
        <f t="shared" si="94"/>
        <v>119</v>
      </c>
      <c r="M106" s="7">
        <f t="shared" si="95"/>
        <v>109</v>
      </c>
      <c r="N106" t="str">
        <f t="shared" si="96"/>
        <v/>
      </c>
      <c r="O106" s="8">
        <f t="shared" si="97"/>
        <v>-8.4033613445378186E-2</v>
      </c>
      <c r="P106" s="8">
        <f t="shared" si="98"/>
        <v>-7.7519379844961267E-2</v>
      </c>
      <c r="Q106" s="8">
        <f t="shared" si="99"/>
        <v>-7.8571428571428625E-2</v>
      </c>
      <c r="R106" t="str">
        <f t="shared" si="100"/>
        <v/>
      </c>
      <c r="S106" s="7">
        <f t="shared" si="101"/>
        <v>109.77519379844961</v>
      </c>
      <c r="T106" s="8">
        <f t="shared" si="102"/>
        <v>7.1118697105468504E-3</v>
      </c>
      <c r="U106" s="7">
        <f t="shared" si="103"/>
        <v>99.840336134453779</v>
      </c>
      <c r="V106" s="8">
        <f t="shared" si="104"/>
        <v>7.1118697105468504E-3</v>
      </c>
    </row>
    <row r="107" spans="1:23" x14ac:dyDescent="0.3">
      <c r="A107" t="s">
        <v>105</v>
      </c>
      <c r="B107" s="7">
        <v>158</v>
      </c>
      <c r="C107" s="7">
        <v>145</v>
      </c>
      <c r="D107" s="7">
        <v>133</v>
      </c>
      <c r="E107" s="7">
        <v>122</v>
      </c>
      <c r="F107" s="7">
        <v>112</v>
      </c>
      <c r="G107" s="8">
        <v>0</v>
      </c>
      <c r="H107" s="9">
        <f t="shared" si="90"/>
        <v>0.9175073760350243</v>
      </c>
      <c r="I107" s="7">
        <f t="shared" si="91"/>
        <v>158</v>
      </c>
      <c r="J107" s="7">
        <f t="shared" si="92"/>
        <v>145</v>
      </c>
      <c r="K107" s="7">
        <f t="shared" si="93"/>
        <v>133</v>
      </c>
      <c r="L107" s="7">
        <f t="shared" si="94"/>
        <v>122</v>
      </c>
      <c r="M107" s="7">
        <f t="shared" si="95"/>
        <v>112</v>
      </c>
      <c r="N107" t="str">
        <f t="shared" si="96"/>
        <v/>
      </c>
      <c r="O107" s="8">
        <f t="shared" si="97"/>
        <v>-8.1967213114754078E-2</v>
      </c>
      <c r="P107" s="8">
        <f t="shared" si="98"/>
        <v>-8.2706766917293284E-2</v>
      </c>
      <c r="Q107" s="8">
        <f t="shared" si="99"/>
        <v>-8.2758620689655227E-2</v>
      </c>
      <c r="R107" t="str">
        <f t="shared" si="100"/>
        <v/>
      </c>
      <c r="S107" s="7">
        <f t="shared" si="101"/>
        <v>111.90977443609022</v>
      </c>
      <c r="T107" s="8">
        <f t="shared" si="102"/>
        <v>8.0558539205163469E-4</v>
      </c>
      <c r="U107" s="7">
        <f t="shared" si="103"/>
        <v>102.81967213114754</v>
      </c>
      <c r="V107" s="8">
        <f t="shared" si="104"/>
        <v>-8.0558539205163469E-4</v>
      </c>
    </row>
    <row r="108" spans="1:23" x14ac:dyDescent="0.3">
      <c r="A108" t="s">
        <v>106</v>
      </c>
      <c r="B108" s="7">
        <v>154</v>
      </c>
      <c r="C108" s="7">
        <v>142</v>
      </c>
      <c r="D108" s="7">
        <v>131</v>
      </c>
      <c r="E108" s="7">
        <v>121</v>
      </c>
      <c r="F108" s="7">
        <v>111</v>
      </c>
      <c r="G108" s="8">
        <v>0</v>
      </c>
      <c r="H108" s="9">
        <f t="shared" si="90"/>
        <v>0.92230656667276389</v>
      </c>
      <c r="I108" s="7">
        <f t="shared" si="91"/>
        <v>154</v>
      </c>
      <c r="J108" s="7">
        <f t="shared" si="92"/>
        <v>142</v>
      </c>
      <c r="K108" s="7">
        <f t="shared" si="93"/>
        <v>131</v>
      </c>
      <c r="L108" s="7">
        <f t="shared" si="94"/>
        <v>121</v>
      </c>
      <c r="M108" s="7">
        <f t="shared" si="95"/>
        <v>111</v>
      </c>
      <c r="N108" t="str">
        <f t="shared" si="96"/>
        <v/>
      </c>
      <c r="O108" s="8">
        <f t="shared" si="97"/>
        <v>-8.2644628099173501E-2</v>
      </c>
      <c r="P108" s="8">
        <f t="shared" si="98"/>
        <v>-7.6335877862595436E-2</v>
      </c>
      <c r="Q108" s="8">
        <f t="shared" si="99"/>
        <v>-7.7464788732394374E-2</v>
      </c>
      <c r="R108" t="str">
        <f t="shared" si="100"/>
        <v/>
      </c>
      <c r="S108" s="7">
        <f t="shared" si="101"/>
        <v>111.76335877862596</v>
      </c>
      <c r="T108" s="8">
        <f t="shared" si="102"/>
        <v>6.8771061137473588E-3</v>
      </c>
      <c r="U108" s="7">
        <f t="shared" si="103"/>
        <v>101.82644628099175</v>
      </c>
      <c r="V108" s="8">
        <f t="shared" si="104"/>
        <v>6.8771061137473588E-3</v>
      </c>
    </row>
    <row r="109" spans="1:23" x14ac:dyDescent="0.3">
      <c r="A109" t="s">
        <v>107</v>
      </c>
      <c r="B109" s="7">
        <v>148</v>
      </c>
      <c r="C109" s="7">
        <v>136</v>
      </c>
      <c r="D109" s="7">
        <v>125</v>
      </c>
      <c r="E109" s="7">
        <v>115</v>
      </c>
      <c r="F109" s="7">
        <v>106</v>
      </c>
      <c r="G109" s="8">
        <v>0</v>
      </c>
      <c r="H109" s="9">
        <f t="shared" si="90"/>
        <v>0.91955882352941176</v>
      </c>
      <c r="I109" s="7">
        <f t="shared" si="91"/>
        <v>148</v>
      </c>
      <c r="J109" s="7">
        <f t="shared" si="92"/>
        <v>136</v>
      </c>
      <c r="K109" s="7">
        <f t="shared" si="93"/>
        <v>125</v>
      </c>
      <c r="L109" s="7">
        <f t="shared" si="94"/>
        <v>115</v>
      </c>
      <c r="M109" s="7">
        <f t="shared" si="95"/>
        <v>106</v>
      </c>
      <c r="N109" t="str">
        <f t="shared" si="96"/>
        <v/>
      </c>
      <c r="O109" s="8">
        <f t="shared" si="97"/>
        <v>-7.8260869565217384E-2</v>
      </c>
      <c r="P109" s="8">
        <f t="shared" si="98"/>
        <v>-7.999999999999996E-2</v>
      </c>
      <c r="Q109" s="8">
        <f t="shared" si="99"/>
        <v>-8.0882352941176516E-2</v>
      </c>
      <c r="R109" t="str">
        <f t="shared" si="100"/>
        <v/>
      </c>
      <c r="S109" s="7">
        <f t="shared" si="101"/>
        <v>105.80000000000001</v>
      </c>
      <c r="T109" s="8">
        <f t="shared" si="102"/>
        <v>1.8867924528300814E-3</v>
      </c>
      <c r="U109" s="7">
        <f t="shared" si="103"/>
        <v>97.704347826086959</v>
      </c>
      <c r="V109" s="8">
        <f t="shared" si="104"/>
        <v>-1.8867924528300814E-3</v>
      </c>
    </row>
    <row r="110" spans="1:23" x14ac:dyDescent="0.3">
      <c r="A110" t="s">
        <v>108</v>
      </c>
      <c r="O110" s="8">
        <f>AVERAGE(O98:O109)</f>
        <v>-8.1144422595470972E-2</v>
      </c>
      <c r="P110" s="8">
        <f>AVERAGE(P98:P109)</f>
        <v>-8.0107879348022229E-2</v>
      </c>
      <c r="Q110" s="8">
        <f>AVERAGE(Q98:Q109)</f>
        <v>-7.9931034991856803E-2</v>
      </c>
      <c r="S110" t="s">
        <v>109</v>
      </c>
      <c r="T110" s="8">
        <f>AVERAGE(T98:T109)</f>
        <v>3.5059533115564512E-3</v>
      </c>
      <c r="U110" s="7">
        <f>SUM(U98:U109)</f>
        <v>1143.9360526187795</v>
      </c>
      <c r="V110" s="8">
        <f>AVERAGE(V98:V109)</f>
        <v>1.1351116212705908E-3</v>
      </c>
      <c r="W110" s="8">
        <f>SQRT(SUMSQ(T98:T109)/12)</f>
        <v>4.2977489261870486E-3</v>
      </c>
    </row>
  </sheetData>
  <mergeCells count="5">
    <mergeCell ref="H5:N5"/>
    <mergeCell ref="B5:G5"/>
    <mergeCell ref="S5:T5"/>
    <mergeCell ref="V5:W5"/>
    <mergeCell ref="O5:R5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0"/>
  <sheetViews>
    <sheetView workbookViewId="0">
      <pane xSplit="6" ySplit="3" topLeftCell="G4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9" customWidth="1"/>
    <col min="2" max="2" width="40" customWidth="1"/>
    <col min="3" max="3" width="19" customWidth="1"/>
    <col min="4" max="4" width="13" customWidth="1"/>
    <col min="7" max="7" width="9" customWidth="1"/>
    <col min="19" max="19" width="11" customWidth="1"/>
  </cols>
  <sheetData>
    <row r="1" spans="1:19" x14ac:dyDescent="0.3">
      <c r="A1" s="3" t="s">
        <v>116</v>
      </c>
    </row>
    <row r="3" spans="1:19" x14ac:dyDescent="0.3">
      <c r="A3" s="6" t="s">
        <v>56</v>
      </c>
      <c r="B3" s="6" t="s">
        <v>117</v>
      </c>
      <c r="C3" s="6" t="s">
        <v>57</v>
      </c>
      <c r="D3" s="6" t="s">
        <v>118</v>
      </c>
      <c r="E3" s="6" t="s">
        <v>119</v>
      </c>
      <c r="F3" s="6" t="s">
        <v>120</v>
      </c>
      <c r="G3" s="6" t="s">
        <v>96</v>
      </c>
      <c r="H3" s="6" t="s">
        <v>97</v>
      </c>
      <c r="I3" s="6" t="s">
        <v>98</v>
      </c>
      <c r="J3" s="6" t="s">
        <v>99</v>
      </c>
      <c r="K3" s="6" t="s">
        <v>100</v>
      </c>
      <c r="L3" s="6" t="s">
        <v>101</v>
      </c>
      <c r="M3" s="6" t="s">
        <v>102</v>
      </c>
      <c r="N3" s="6" t="s">
        <v>103</v>
      </c>
      <c r="O3" s="6" t="s">
        <v>104</v>
      </c>
      <c r="P3" s="6" t="s">
        <v>105</v>
      </c>
      <c r="Q3" s="6" t="s">
        <v>106</v>
      </c>
      <c r="R3" s="6" t="s">
        <v>107</v>
      </c>
      <c r="S3" s="6" t="s">
        <v>121</v>
      </c>
    </row>
    <row r="4" spans="1:19" x14ac:dyDescent="0.3">
      <c r="A4" t="s">
        <v>122</v>
      </c>
      <c r="B4" t="s">
        <v>123</v>
      </c>
      <c r="C4" t="s">
        <v>34</v>
      </c>
      <c r="D4" s="8">
        <f>Pipeline!T20</f>
        <v>4.1871665070363469E-3</v>
      </c>
      <c r="E4" s="10">
        <f>Pipeline!U20*(1-Pipeline!$M$3*STDEV(Pipeline!V8:V19))</f>
        <v>1130.3195851626904</v>
      </c>
      <c r="F4" s="10">
        <f>Pipeline!U20*(1+Pipeline!$M$3*STDEV(Pipeline!V8:V19))</f>
        <v>1180.996465531882</v>
      </c>
      <c r="G4" s="10">
        <f>Pipeline!U8</f>
        <v>87.048192771084345</v>
      </c>
      <c r="H4" s="10">
        <f>Pipeline!U9</f>
        <v>97.95176470588234</v>
      </c>
      <c r="I4" s="10">
        <f>Pipeline!U10</f>
        <v>101.25000000000001</v>
      </c>
      <c r="J4" s="10">
        <f>Pipeline!U11</f>
        <v>90.04651162790698</v>
      </c>
      <c r="K4" s="10">
        <f>Pipeline!U12</f>
        <v>88.047619047619037</v>
      </c>
      <c r="L4" s="10">
        <f>Pipeline!U13</f>
        <v>85.049382716049394</v>
      </c>
      <c r="M4" s="10">
        <f>Pipeline!U14</f>
        <v>86.048780487804876</v>
      </c>
      <c r="N4" s="10">
        <f>Pipeline!U15</f>
        <v>93.044943820224731</v>
      </c>
      <c r="O4" s="10">
        <f>Pipeline!U16</f>
        <v>101.04123711340205</v>
      </c>
      <c r="P4" s="10">
        <f>Pipeline!U17</f>
        <v>130.07631087487434</v>
      </c>
      <c r="Q4" s="10">
        <f>Pipeline!U18</f>
        <v>100.00980392156863</v>
      </c>
      <c r="R4" s="10">
        <f>Pipeline!U19</f>
        <v>96.043478260869577</v>
      </c>
      <c r="S4" s="10">
        <f>Pipeline!U20</f>
        <v>1155.6580253472862</v>
      </c>
    </row>
    <row r="5" spans="1:19" x14ac:dyDescent="0.3">
      <c r="A5" t="s">
        <v>124</v>
      </c>
      <c r="B5" t="s">
        <v>125</v>
      </c>
      <c r="C5" t="s">
        <v>34</v>
      </c>
      <c r="D5" s="8">
        <f>Pipeline!T35</f>
        <v>4.484879537933719E-3</v>
      </c>
      <c r="E5" s="10">
        <f>Pipeline!U35*(1-Pipeline!$M$3*STDEV(Pipeline!V23:V34))</f>
        <v>1035.7711932221482</v>
      </c>
      <c r="F5" s="10">
        <f>Pipeline!U35*(1+Pipeline!$M$3*STDEV(Pipeline!V23:V34))</f>
        <v>1066.841904133147</v>
      </c>
      <c r="G5" s="10">
        <f>Pipeline!U23</f>
        <v>64.155172413793096</v>
      </c>
      <c r="H5" s="10">
        <f>Pipeline!U24</f>
        <v>41.108108108108105</v>
      </c>
      <c r="I5" s="10">
        <f>Pipeline!U25</f>
        <v>28.03846153846154</v>
      </c>
      <c r="J5" s="10">
        <f>Pipeline!U26</f>
        <v>22.958113730929266</v>
      </c>
      <c r="K5" s="10">
        <f>Pipeline!U27</f>
        <v>21.052631578947366</v>
      </c>
      <c r="L5" s="10">
        <f>Pipeline!U28</f>
        <v>19.868750000000002</v>
      </c>
      <c r="M5" s="10">
        <f>Pipeline!U29</f>
        <v>18.0625</v>
      </c>
      <c r="N5" s="10">
        <f>Pipeline!U30</f>
        <v>23.047619047619047</v>
      </c>
      <c r="O5" s="10">
        <f>Pipeline!U31</f>
        <v>53.191489361702125</v>
      </c>
      <c r="P5" s="10">
        <f>Pipeline!U32</f>
        <v>128.31034482758619</v>
      </c>
      <c r="Q5" s="10">
        <f>Pipeline!U33</f>
        <v>306.74805194805197</v>
      </c>
      <c r="R5" s="10">
        <f>Pipeline!U34</f>
        <v>324.76530612244898</v>
      </c>
      <c r="S5" s="10">
        <f>Pipeline!U35</f>
        <v>1051.3065486776477</v>
      </c>
    </row>
    <row r="6" spans="1:19" x14ac:dyDescent="0.3">
      <c r="A6" t="s">
        <v>126</v>
      </c>
      <c r="B6" t="s">
        <v>127</v>
      </c>
      <c r="C6" t="s">
        <v>34</v>
      </c>
      <c r="D6" s="8">
        <f>Pipeline!T50</f>
        <v>3.5427689240948167E-3</v>
      </c>
      <c r="E6" s="10">
        <f>Pipeline!U50*(1-Pipeline!$M$3*STDEV(Pipeline!V38:V49))</f>
        <v>1845.7352197694408</v>
      </c>
      <c r="F6" s="10">
        <f>Pipeline!U50*(1+Pipeline!$M$3*STDEV(Pipeline!V38:V49))</f>
        <v>1879.4794680586219</v>
      </c>
      <c r="G6" s="10">
        <f>Pipeline!U38</f>
        <v>150.53508771929825</v>
      </c>
      <c r="H6" s="10">
        <f>Pipeline!U39</f>
        <v>152.49137931034483</v>
      </c>
      <c r="I6" s="10">
        <f>Pipeline!U40</f>
        <v>156.74576271186442</v>
      </c>
      <c r="J6" s="10">
        <f>Pipeline!U41</f>
        <v>159.67768595041321</v>
      </c>
      <c r="K6" s="10">
        <f>Pipeline!U42</f>
        <v>155.76923076923075</v>
      </c>
      <c r="L6" s="10">
        <f>Pipeline!U43</f>
        <v>151.51304347826087</v>
      </c>
      <c r="M6" s="10">
        <f>Pipeline!U44</f>
        <v>158.69999999999999</v>
      </c>
      <c r="N6" s="10">
        <f>Pipeline!U45</f>
        <v>160.65573770491801</v>
      </c>
      <c r="O6" s="10">
        <f>Pipeline!U46</f>
        <v>152.49137931034483</v>
      </c>
      <c r="P6" s="10">
        <f>Pipeline!U47</f>
        <v>156.74576271186442</v>
      </c>
      <c r="Q6" s="10">
        <f>Pipeline!U48</f>
        <v>151.51304347826087</v>
      </c>
      <c r="R6" s="10">
        <f>Pipeline!U49</f>
        <v>155.76923076923075</v>
      </c>
      <c r="S6" s="10">
        <f>Pipeline!U50</f>
        <v>1862.6073439140314</v>
      </c>
    </row>
    <row r="7" spans="1:19" x14ac:dyDescent="0.3">
      <c r="A7" t="s">
        <v>128</v>
      </c>
      <c r="B7" t="s">
        <v>129</v>
      </c>
      <c r="C7" t="s">
        <v>34</v>
      </c>
      <c r="D7" s="8">
        <f>Pipeline!T65</f>
        <v>3.4039473331618345E-2</v>
      </c>
      <c r="E7" s="10">
        <f>Pipeline!U65*(1-Pipeline!$M$3*STDEV(Pipeline!V53:V64))</f>
        <v>1419.303419309414</v>
      </c>
      <c r="F7" s="10">
        <f>Pipeline!U65*(1+Pipeline!$M$3*STDEV(Pipeline!V53:V64))</f>
        <v>1812.7561587530668</v>
      </c>
      <c r="G7" s="10">
        <f>Pipeline!U53</f>
        <v>124.32142857142857</v>
      </c>
      <c r="H7" s="10">
        <f>Pipeline!U54</f>
        <v>126.31578947368421</v>
      </c>
      <c r="I7" s="10">
        <f>Pipeline!U55</f>
        <v>129.30769230769232</v>
      </c>
      <c r="J7" s="10">
        <f>Pipeline!U56</f>
        <v>131.30252100840337</v>
      </c>
      <c r="K7" s="10">
        <f>Pipeline!U57</f>
        <v>128.31034482758619</v>
      </c>
      <c r="L7" s="10">
        <f>Pipeline!U58</f>
        <v>125.31858407079648</v>
      </c>
      <c r="M7" s="10">
        <f>Pipeline!U59</f>
        <v>130.30508474576271</v>
      </c>
      <c r="N7" s="10">
        <f>Pipeline!U60</f>
        <v>132.30000000000001</v>
      </c>
      <c r="O7" s="10">
        <f>Pipeline!U61</f>
        <v>126.31578947368421</v>
      </c>
      <c r="P7" s="10">
        <f>Pipeline!U62</f>
        <v>155.70632381651134</v>
      </c>
      <c r="Q7" s="10">
        <f>Pipeline!U63</f>
        <v>151.79766274136088</v>
      </c>
      <c r="R7" s="10">
        <f>Pipeline!U64</f>
        <v>154.72856799433032</v>
      </c>
      <c r="S7" s="10">
        <f>Pipeline!U65</f>
        <v>1616.0297890312404</v>
      </c>
    </row>
    <row r="8" spans="1:19" x14ac:dyDescent="0.3">
      <c r="A8" t="s">
        <v>130</v>
      </c>
      <c r="B8" t="s">
        <v>131</v>
      </c>
      <c r="C8" t="s">
        <v>34</v>
      </c>
      <c r="D8" s="8">
        <f>Pipeline!T80</f>
        <v>9.3699626808830677E-3</v>
      </c>
      <c r="E8" s="10">
        <f>Pipeline!U80*(1-Pipeline!$M$3*STDEV(Pipeline!V68:V79))</f>
        <v>1385.6429632797399</v>
      </c>
      <c r="F8" s="10">
        <f>Pipeline!U80*(1+Pipeline!$M$3*STDEV(Pipeline!V68:V79))</f>
        <v>1451.4146944229519</v>
      </c>
      <c r="G8" s="10">
        <f>Pipeline!U68</f>
        <v>107.8</v>
      </c>
      <c r="H8" s="10">
        <f>Pipeline!U69</f>
        <v>113.12068965517241</v>
      </c>
      <c r="I8" s="10">
        <f>Pipeline!U70</f>
        <v>120.41666666666667</v>
      </c>
      <c r="J8" s="10">
        <f>Pipeline!U71</f>
        <v>113.12068965517241</v>
      </c>
      <c r="K8" s="10">
        <f>Pipeline!U72</f>
        <v>107.8</v>
      </c>
      <c r="L8" s="10">
        <f>Pipeline!U73</f>
        <v>102.48076923076923</v>
      </c>
      <c r="M8" s="10">
        <f>Pipeline!U74</f>
        <v>107.8</v>
      </c>
      <c r="N8" s="10">
        <f>Pipeline!U75</f>
        <v>120.41666666666667</v>
      </c>
      <c r="O8" s="10">
        <f>Pipeline!U76</f>
        <v>128.24242424242425</v>
      </c>
      <c r="P8" s="10">
        <f>Pipeline!U77</f>
        <v>140.8450704225352</v>
      </c>
      <c r="Q8" s="10">
        <f>Pipeline!U78</f>
        <v>133.56521739130434</v>
      </c>
      <c r="R8" s="10">
        <f>Pipeline!U79</f>
        <v>122.92063492063491</v>
      </c>
      <c r="S8" s="10">
        <f>Pipeline!U80</f>
        <v>1418.5288288513459</v>
      </c>
    </row>
    <row r="9" spans="1:19" x14ac:dyDescent="0.3">
      <c r="A9" t="s">
        <v>132</v>
      </c>
      <c r="B9" t="s">
        <v>133</v>
      </c>
      <c r="C9" t="s">
        <v>34</v>
      </c>
      <c r="D9" s="8">
        <f>Pipeline!T95</f>
        <v>5.6173940593962546E-5</v>
      </c>
      <c r="E9" s="10">
        <f>Pipeline!U95*(1-Pipeline!$M$3*STDEV(Pipeline!V83:V94))</f>
        <v>1626.0820038748066</v>
      </c>
      <c r="F9" s="10">
        <f>Pipeline!U95*(1+Pipeline!$M$3*STDEV(Pipeline!V83:V94))</f>
        <v>1626.0978369679719</v>
      </c>
      <c r="G9" s="10">
        <f>Pipeline!U83</f>
        <v>132.00769230769231</v>
      </c>
      <c r="H9" s="10">
        <f>Pipeline!U84</f>
        <v>134.00757575757575</v>
      </c>
      <c r="I9" s="10">
        <f>Pipeline!U85</f>
        <v>136.00746268656715</v>
      </c>
      <c r="J9" s="10">
        <f>Pipeline!U86</f>
        <v>139.00729927007302</v>
      </c>
      <c r="K9" s="10">
        <f>Pipeline!U87</f>
        <v>135.00751879699249</v>
      </c>
      <c r="L9" s="10">
        <f>Pipeline!U88</f>
        <v>133.00763358778624</v>
      </c>
      <c r="M9" s="10">
        <f>Pipeline!U89</f>
        <v>138.00735294117646</v>
      </c>
      <c r="N9" s="10">
        <f>Pipeline!U90</f>
        <v>141.00719424460431</v>
      </c>
      <c r="O9" s="10">
        <f>Pipeline!U91</f>
        <v>134.00757575757575</v>
      </c>
      <c r="P9" s="10">
        <f>Pipeline!U92</f>
        <v>136.00746268656715</v>
      </c>
      <c r="Q9" s="10">
        <f>Pipeline!U93</f>
        <v>133.00763358778624</v>
      </c>
      <c r="R9" s="10">
        <f>Pipeline!U94</f>
        <v>135.00751879699249</v>
      </c>
      <c r="S9" s="10">
        <f>Pipeline!U95</f>
        <v>1626.0899204213893</v>
      </c>
    </row>
    <row r="10" spans="1:19" x14ac:dyDescent="0.3">
      <c r="A10" t="s">
        <v>134</v>
      </c>
      <c r="B10" t="s">
        <v>135</v>
      </c>
      <c r="C10" t="s">
        <v>34</v>
      </c>
      <c r="D10" s="8">
        <f>Pipeline!T110</f>
        <v>3.5059533115564512E-3</v>
      </c>
      <c r="E10" s="10">
        <f>Pipeline!U110*(1-Pipeline!$M$3*STDEV(Pipeline!V98:V109))</f>
        <v>1133.0354096372951</v>
      </c>
      <c r="F10" s="10">
        <f>Pipeline!U110*(1+Pipeline!$M$3*STDEV(Pipeline!V98:V109))</f>
        <v>1154.836695600264</v>
      </c>
      <c r="G10" s="10">
        <f>Pipeline!U98</f>
        <v>91.743119266055047</v>
      </c>
      <c r="H10" s="10">
        <f>Pipeline!U99</f>
        <v>93.72972972972974</v>
      </c>
      <c r="I10" s="10">
        <f>Pipeline!U100</f>
        <v>95.716814159292028</v>
      </c>
      <c r="J10" s="10">
        <f>Pipeline!U101</f>
        <v>93.72972972972974</v>
      </c>
      <c r="K10" s="10">
        <f>Pipeline!U102</f>
        <v>91.743119266055047</v>
      </c>
      <c r="L10" s="10">
        <f>Pipeline!U103</f>
        <v>89.609523809523807</v>
      </c>
      <c r="M10" s="10">
        <f>Pipeline!U104</f>
        <v>90.75</v>
      </c>
      <c r="N10" s="10">
        <f>Pipeline!U105</f>
        <v>94.723214285714278</v>
      </c>
      <c r="O10" s="10">
        <f>Pipeline!U106</f>
        <v>99.840336134453779</v>
      </c>
      <c r="P10" s="10">
        <f>Pipeline!U107</f>
        <v>102.81967213114754</v>
      </c>
      <c r="Q10" s="10">
        <f>Pipeline!U108</f>
        <v>101.82644628099175</v>
      </c>
      <c r="R10" s="10">
        <f>Pipeline!U109</f>
        <v>97.704347826086959</v>
      </c>
      <c r="S10" s="10">
        <f>Pipeline!U110</f>
        <v>1143.9360526187795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99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10" customWidth="1"/>
    <col min="2" max="4" width="11" customWidth="1"/>
    <col min="5" max="5" width="12" customWidth="1"/>
    <col min="6" max="7" width="13" customWidth="1"/>
    <col min="8" max="11" width="14" customWidth="1"/>
  </cols>
  <sheetData>
    <row r="1" spans="1:11" x14ac:dyDescent="0.3">
      <c r="A1" s="3" t="s">
        <v>136</v>
      </c>
    </row>
    <row r="3" spans="1:11" x14ac:dyDescent="0.3">
      <c r="A3" t="s">
        <v>137</v>
      </c>
      <c r="B3">
        <v>3.0000000000000001E-3</v>
      </c>
      <c r="C3" t="s">
        <v>138</v>
      </c>
      <c r="D3">
        <v>0.01</v>
      </c>
      <c r="E3" t="s">
        <v>139</v>
      </c>
      <c r="F3">
        <v>0.85</v>
      </c>
      <c r="G3" t="s">
        <v>140</v>
      </c>
      <c r="H3">
        <v>1.1000000000000001</v>
      </c>
      <c r="I3" t="s">
        <v>141</v>
      </c>
      <c r="J3">
        <v>0.95</v>
      </c>
    </row>
    <row r="5" spans="1:11" x14ac:dyDescent="0.3">
      <c r="A5" s="6" t="s">
        <v>72</v>
      </c>
      <c r="B5" s="6" t="s">
        <v>142</v>
      </c>
      <c r="C5" s="6" t="s">
        <v>143</v>
      </c>
      <c r="D5" s="6" t="s">
        <v>144</v>
      </c>
      <c r="E5" s="6" t="s">
        <v>145</v>
      </c>
      <c r="F5" s="6" t="s">
        <v>146</v>
      </c>
      <c r="G5" s="6" t="s">
        <v>147</v>
      </c>
      <c r="H5" s="6" t="s">
        <v>148</v>
      </c>
      <c r="I5" s="6" t="s">
        <v>149</v>
      </c>
      <c r="J5" s="6" t="s">
        <v>150</v>
      </c>
      <c r="K5" s="6" t="s">
        <v>151</v>
      </c>
    </row>
    <row r="7" spans="1:11" x14ac:dyDescent="0.3">
      <c r="A7" s="3" t="s">
        <v>152</v>
      </c>
    </row>
    <row r="8" spans="1:11" x14ac:dyDescent="0.3">
      <c r="A8" t="s">
        <v>153</v>
      </c>
      <c r="B8" s="7">
        <v>1000</v>
      </c>
      <c r="C8" s="7">
        <v>2000</v>
      </c>
      <c r="D8" s="7">
        <v>1000</v>
      </c>
      <c r="E8" s="9">
        <f t="shared" ref="E8:E43" si="0">B8/D8</f>
        <v>1</v>
      </c>
    </row>
    <row r="9" spans="1:11" x14ac:dyDescent="0.3">
      <c r="A9" t="s">
        <v>154</v>
      </c>
      <c r="B9" s="7">
        <v>1000</v>
      </c>
      <c r="C9" s="7">
        <f t="shared" ref="C9:C43" si="1">C8+B9-D9</f>
        <v>2000</v>
      </c>
      <c r="D9" s="7">
        <v>1000</v>
      </c>
      <c r="E9" s="9">
        <f t="shared" si="0"/>
        <v>1</v>
      </c>
    </row>
    <row r="10" spans="1:11" x14ac:dyDescent="0.3">
      <c r="A10" t="s">
        <v>155</v>
      </c>
      <c r="B10" s="7">
        <v>1000</v>
      </c>
      <c r="C10" s="7">
        <f t="shared" si="1"/>
        <v>2000</v>
      </c>
      <c r="D10" s="7">
        <v>1000</v>
      </c>
      <c r="E10" s="9">
        <f t="shared" si="0"/>
        <v>1</v>
      </c>
      <c r="F10" s="9">
        <f t="shared" ref="F10:F43" si="2">SUM(B8:B10)/SUM(D8:D10)</f>
        <v>1</v>
      </c>
      <c r="H10" s="9">
        <f t="shared" ref="H10:H43" si="3">C10/AVERAGE(D8:D10)</f>
        <v>2</v>
      </c>
    </row>
    <row r="11" spans="1:11" x14ac:dyDescent="0.3">
      <c r="A11" t="s">
        <v>156</v>
      </c>
      <c r="B11" s="7">
        <v>1000</v>
      </c>
      <c r="C11" s="7">
        <f t="shared" si="1"/>
        <v>2000</v>
      </c>
      <c r="D11" s="7">
        <v>1000</v>
      </c>
      <c r="E11" s="9">
        <f t="shared" si="0"/>
        <v>1</v>
      </c>
      <c r="F11" s="9">
        <f t="shared" si="2"/>
        <v>1</v>
      </c>
      <c r="H11" s="9">
        <f t="shared" si="3"/>
        <v>2</v>
      </c>
      <c r="J11" s="8">
        <f t="shared" ref="J11:J43" si="4">C11/C8-1</f>
        <v>0</v>
      </c>
    </row>
    <row r="12" spans="1:11" x14ac:dyDescent="0.3">
      <c r="A12" t="s">
        <v>157</v>
      </c>
      <c r="B12" s="7">
        <v>1000</v>
      </c>
      <c r="C12" s="7">
        <f t="shared" si="1"/>
        <v>2000</v>
      </c>
      <c r="D12" s="7">
        <v>1000</v>
      </c>
      <c r="E12" s="9">
        <f t="shared" si="0"/>
        <v>1</v>
      </c>
      <c r="F12" s="9">
        <f t="shared" si="2"/>
        <v>1</v>
      </c>
      <c r="H12" s="9">
        <f t="shared" si="3"/>
        <v>2</v>
      </c>
      <c r="J12" s="8">
        <f t="shared" si="4"/>
        <v>0</v>
      </c>
    </row>
    <row r="13" spans="1:11" x14ac:dyDescent="0.3">
      <c r="A13" t="s">
        <v>158</v>
      </c>
      <c r="B13" s="7">
        <v>1000</v>
      </c>
      <c r="C13" s="7">
        <f t="shared" si="1"/>
        <v>2000</v>
      </c>
      <c r="D13" s="7">
        <v>1000</v>
      </c>
      <c r="E13" s="9">
        <f t="shared" si="0"/>
        <v>1</v>
      </c>
      <c r="F13" s="9">
        <f t="shared" si="2"/>
        <v>1</v>
      </c>
      <c r="H13" s="9">
        <f t="shared" si="3"/>
        <v>2</v>
      </c>
      <c r="J13" s="8">
        <f t="shared" si="4"/>
        <v>0</v>
      </c>
    </row>
    <row r="14" spans="1:11" x14ac:dyDescent="0.3">
      <c r="A14" t="s">
        <v>159</v>
      </c>
      <c r="B14" s="7">
        <v>1000</v>
      </c>
      <c r="C14" s="7">
        <f t="shared" si="1"/>
        <v>2000</v>
      </c>
      <c r="D14" s="7">
        <v>1000</v>
      </c>
      <c r="E14" s="9">
        <f t="shared" si="0"/>
        <v>1</v>
      </c>
      <c r="F14" s="9">
        <f t="shared" si="2"/>
        <v>1</v>
      </c>
      <c r="H14" s="9">
        <f t="shared" si="3"/>
        <v>2</v>
      </c>
      <c r="J14" s="8">
        <f t="shared" si="4"/>
        <v>0</v>
      </c>
    </row>
    <row r="15" spans="1:11" x14ac:dyDescent="0.3">
      <c r="A15" t="s">
        <v>160</v>
      </c>
      <c r="B15" s="7">
        <v>1000</v>
      </c>
      <c r="C15" s="7">
        <f t="shared" si="1"/>
        <v>2000</v>
      </c>
      <c r="D15" s="7">
        <v>1000</v>
      </c>
      <c r="E15" s="9">
        <f t="shared" si="0"/>
        <v>1</v>
      </c>
      <c r="F15" s="9">
        <f t="shared" si="2"/>
        <v>1</v>
      </c>
      <c r="H15" s="9">
        <f t="shared" si="3"/>
        <v>2</v>
      </c>
      <c r="J15" s="8">
        <f t="shared" si="4"/>
        <v>0</v>
      </c>
    </row>
    <row r="16" spans="1:11" x14ac:dyDescent="0.3">
      <c r="A16" t="s">
        <v>161</v>
      </c>
      <c r="B16" s="7">
        <v>1000</v>
      </c>
      <c r="C16" s="7">
        <f t="shared" si="1"/>
        <v>2000</v>
      </c>
      <c r="D16" s="7">
        <v>1000</v>
      </c>
      <c r="E16" s="9">
        <f t="shared" si="0"/>
        <v>1</v>
      </c>
      <c r="F16" s="9">
        <f t="shared" si="2"/>
        <v>1</v>
      </c>
      <c r="H16" s="9">
        <f t="shared" si="3"/>
        <v>2</v>
      </c>
      <c r="J16" s="8">
        <f t="shared" si="4"/>
        <v>0</v>
      </c>
    </row>
    <row r="17" spans="1:11" x14ac:dyDescent="0.3">
      <c r="A17" t="s">
        <v>162</v>
      </c>
      <c r="B17" s="7">
        <v>1000</v>
      </c>
      <c r="C17" s="7">
        <f t="shared" si="1"/>
        <v>2000</v>
      </c>
      <c r="D17" s="7">
        <v>1000</v>
      </c>
      <c r="E17" s="9">
        <f t="shared" si="0"/>
        <v>1</v>
      </c>
      <c r="F17" s="9">
        <f t="shared" si="2"/>
        <v>1</v>
      </c>
      <c r="H17" s="9">
        <f t="shared" si="3"/>
        <v>2</v>
      </c>
      <c r="J17" s="8">
        <f t="shared" si="4"/>
        <v>0</v>
      </c>
    </row>
    <row r="18" spans="1:11" x14ac:dyDescent="0.3">
      <c r="A18" t="s">
        <v>163</v>
      </c>
      <c r="B18" s="7">
        <v>1000</v>
      </c>
      <c r="C18" s="7">
        <f t="shared" si="1"/>
        <v>2000</v>
      </c>
      <c r="D18" s="7">
        <v>1000</v>
      </c>
      <c r="E18" s="9">
        <f t="shared" si="0"/>
        <v>1</v>
      </c>
      <c r="F18" s="9">
        <f t="shared" si="2"/>
        <v>1</v>
      </c>
      <c r="H18" s="9">
        <f t="shared" si="3"/>
        <v>2</v>
      </c>
      <c r="J18" s="8">
        <f t="shared" si="4"/>
        <v>0</v>
      </c>
    </row>
    <row r="19" spans="1:11" x14ac:dyDescent="0.3">
      <c r="A19" t="s">
        <v>164</v>
      </c>
      <c r="B19" s="7">
        <v>1000</v>
      </c>
      <c r="C19" s="7">
        <f t="shared" si="1"/>
        <v>2000</v>
      </c>
      <c r="D19" s="7">
        <v>1000</v>
      </c>
      <c r="E19" s="9">
        <f t="shared" si="0"/>
        <v>1</v>
      </c>
      <c r="F19" s="9">
        <f t="shared" si="2"/>
        <v>1</v>
      </c>
      <c r="G19" s="9">
        <f t="shared" ref="G19:G43" si="5">SUM(B8:B19)/SUM(D8:D19)</f>
        <v>1</v>
      </c>
      <c r="H19" s="9">
        <f t="shared" si="3"/>
        <v>2</v>
      </c>
      <c r="I19" s="9">
        <f t="shared" ref="I19:I43" si="6">C19/AVERAGE(D8:D19)</f>
        <v>2</v>
      </c>
      <c r="J19" s="8">
        <f t="shared" si="4"/>
        <v>0</v>
      </c>
    </row>
    <row r="20" spans="1:11" x14ac:dyDescent="0.3">
      <c r="A20" t="s">
        <v>165</v>
      </c>
      <c r="B20" s="7">
        <v>1038.0999999999999</v>
      </c>
      <c r="C20" s="7">
        <f t="shared" si="1"/>
        <v>2035.1</v>
      </c>
      <c r="D20" s="7">
        <v>1003</v>
      </c>
      <c r="E20" s="9">
        <f t="shared" si="0"/>
        <v>1.0349950149551346</v>
      </c>
      <c r="F20" s="9">
        <f t="shared" si="2"/>
        <v>1.0116883116883117</v>
      </c>
      <c r="G20" s="9">
        <f t="shared" si="5"/>
        <v>1.0029242689327669</v>
      </c>
      <c r="H20" s="9">
        <f t="shared" si="3"/>
        <v>2.0330669330669329</v>
      </c>
      <c r="I20" s="9">
        <f t="shared" si="6"/>
        <v>2.0345913521619594</v>
      </c>
      <c r="J20" s="8">
        <f t="shared" si="4"/>
        <v>1.7549999999999955E-2</v>
      </c>
      <c r="K20" s="8">
        <f t="shared" ref="K20:K43" si="7">C20/C8-1</f>
        <v>1.7549999999999955E-2</v>
      </c>
    </row>
    <row r="21" spans="1:11" x14ac:dyDescent="0.3">
      <c r="A21" t="s">
        <v>166</v>
      </c>
      <c r="B21" s="7">
        <v>1038.0999999999999</v>
      </c>
      <c r="C21" s="7">
        <f t="shared" si="1"/>
        <v>2035.1</v>
      </c>
      <c r="D21" s="7">
        <v>1038.0999999999999</v>
      </c>
      <c r="E21" s="9">
        <f t="shared" si="0"/>
        <v>1</v>
      </c>
      <c r="F21" s="9">
        <f t="shared" si="2"/>
        <v>1.0115418762947617</v>
      </c>
      <c r="G21" s="9">
        <f t="shared" si="5"/>
        <v>1.0029150160699605</v>
      </c>
      <c r="H21" s="9">
        <f t="shared" si="3"/>
        <v>2.0075959356811679</v>
      </c>
      <c r="I21" s="9">
        <f t="shared" si="6"/>
        <v>2.0281535740090191</v>
      </c>
      <c r="J21" s="8">
        <f t="shared" si="4"/>
        <v>1.7549999999999955E-2</v>
      </c>
      <c r="K21" s="8">
        <f t="shared" si="7"/>
        <v>1.7549999999999955E-2</v>
      </c>
    </row>
    <row r="22" spans="1:11" x14ac:dyDescent="0.3">
      <c r="A22" t="s">
        <v>167</v>
      </c>
      <c r="B22" s="7">
        <v>1038.0999999999999</v>
      </c>
      <c r="C22" s="7">
        <f t="shared" si="1"/>
        <v>2035.1</v>
      </c>
      <c r="D22" s="7">
        <v>1038.0999999999999</v>
      </c>
      <c r="E22" s="9">
        <f t="shared" si="0"/>
        <v>1</v>
      </c>
      <c r="F22" s="9">
        <f t="shared" si="2"/>
        <v>1.0113990646921278</v>
      </c>
      <c r="G22" s="9">
        <f t="shared" si="5"/>
        <v>1.0029058215775879</v>
      </c>
      <c r="H22" s="9">
        <f t="shared" si="3"/>
        <v>1.9827552611067811</v>
      </c>
      <c r="I22" s="9">
        <f t="shared" si="6"/>
        <v>2.0217564077091197</v>
      </c>
      <c r="J22" s="8">
        <f t="shared" si="4"/>
        <v>1.7549999999999955E-2</v>
      </c>
      <c r="K22" s="8">
        <f t="shared" si="7"/>
        <v>1.7549999999999955E-2</v>
      </c>
    </row>
    <row r="23" spans="1:11" x14ac:dyDescent="0.3">
      <c r="A23" t="s">
        <v>168</v>
      </c>
      <c r="B23" s="7">
        <v>1038.0999999999999</v>
      </c>
      <c r="C23" s="7">
        <f t="shared" si="1"/>
        <v>2035.1</v>
      </c>
      <c r="D23" s="7">
        <v>1038.0999999999999</v>
      </c>
      <c r="E23" s="9">
        <f t="shared" si="0"/>
        <v>1</v>
      </c>
      <c r="F23" s="9">
        <f t="shared" si="2"/>
        <v>1</v>
      </c>
      <c r="G23" s="9">
        <f t="shared" si="5"/>
        <v>1.0028966849050531</v>
      </c>
      <c r="H23" s="9">
        <f t="shared" si="3"/>
        <v>1.9604084384934015</v>
      </c>
      <c r="I23" s="9">
        <f t="shared" si="6"/>
        <v>2.0153994701790001</v>
      </c>
      <c r="J23" s="8">
        <f t="shared" si="4"/>
        <v>0</v>
      </c>
      <c r="K23" s="8">
        <f t="shared" si="7"/>
        <v>1.7549999999999955E-2</v>
      </c>
    </row>
    <row r="24" spans="1:11" x14ac:dyDescent="0.3">
      <c r="A24" t="s">
        <v>169</v>
      </c>
      <c r="B24" s="7">
        <v>1038.0999999999999</v>
      </c>
      <c r="C24" s="7">
        <f t="shared" si="1"/>
        <v>2035.1</v>
      </c>
      <c r="D24" s="7">
        <v>1038.0999999999999</v>
      </c>
      <c r="E24" s="9">
        <f t="shared" si="0"/>
        <v>1</v>
      </c>
      <c r="F24" s="9">
        <f t="shared" si="2"/>
        <v>1</v>
      </c>
      <c r="G24" s="9">
        <f t="shared" si="5"/>
        <v>1.0028876055086628</v>
      </c>
      <c r="H24" s="9">
        <f t="shared" si="3"/>
        <v>1.9604084384934015</v>
      </c>
      <c r="I24" s="9">
        <f t="shared" si="6"/>
        <v>2.0090823831383577</v>
      </c>
      <c r="J24" s="8">
        <f t="shared" si="4"/>
        <v>0</v>
      </c>
      <c r="K24" s="8">
        <f t="shared" si="7"/>
        <v>1.7549999999999955E-2</v>
      </c>
    </row>
    <row r="25" spans="1:11" x14ac:dyDescent="0.3">
      <c r="A25" t="s">
        <v>170</v>
      </c>
      <c r="B25" s="7">
        <v>1038.0999999999999</v>
      </c>
      <c r="C25" s="7">
        <f t="shared" si="1"/>
        <v>2035.1</v>
      </c>
      <c r="D25" s="7">
        <v>1038.0999999999999</v>
      </c>
      <c r="E25" s="9">
        <f t="shared" si="0"/>
        <v>1</v>
      </c>
      <c r="F25" s="9">
        <f t="shared" si="2"/>
        <v>1</v>
      </c>
      <c r="G25" s="9">
        <f t="shared" si="5"/>
        <v>1.0028785828515192</v>
      </c>
      <c r="H25" s="9">
        <f t="shared" si="3"/>
        <v>1.9604084384934015</v>
      </c>
      <c r="I25" s="9">
        <f t="shared" si="6"/>
        <v>2.0028047730348133</v>
      </c>
      <c r="J25" s="8">
        <f t="shared" si="4"/>
        <v>0</v>
      </c>
      <c r="K25" s="8">
        <f t="shared" si="7"/>
        <v>1.7549999999999955E-2</v>
      </c>
    </row>
    <row r="26" spans="1:11" x14ac:dyDescent="0.3">
      <c r="A26" t="s">
        <v>171</v>
      </c>
      <c r="B26" s="7">
        <v>1038.0999999999999</v>
      </c>
      <c r="C26" s="7">
        <f t="shared" si="1"/>
        <v>2035.1</v>
      </c>
      <c r="D26" s="7">
        <v>1038.0999999999999</v>
      </c>
      <c r="E26" s="9">
        <f t="shared" si="0"/>
        <v>1</v>
      </c>
      <c r="F26" s="9">
        <f t="shared" si="2"/>
        <v>1</v>
      </c>
      <c r="G26" s="9">
        <f t="shared" si="5"/>
        <v>1.0028696164034141</v>
      </c>
      <c r="H26" s="9">
        <f t="shared" si="3"/>
        <v>1.9604084384934015</v>
      </c>
      <c r="I26" s="9">
        <f t="shared" si="6"/>
        <v>1.9965662709702732</v>
      </c>
      <c r="J26" s="8">
        <f t="shared" si="4"/>
        <v>0</v>
      </c>
      <c r="K26" s="8">
        <f t="shared" si="7"/>
        <v>1.7549999999999955E-2</v>
      </c>
    </row>
    <row r="27" spans="1:11" x14ac:dyDescent="0.3">
      <c r="A27" t="s">
        <v>172</v>
      </c>
      <c r="B27" s="7">
        <v>1038.0999999999999</v>
      </c>
      <c r="C27" s="7">
        <f t="shared" si="1"/>
        <v>2035.1</v>
      </c>
      <c r="D27" s="7">
        <v>1038.0999999999999</v>
      </c>
      <c r="E27" s="9">
        <f t="shared" si="0"/>
        <v>1</v>
      </c>
      <c r="F27" s="9">
        <f t="shared" si="2"/>
        <v>1</v>
      </c>
      <c r="G27" s="9">
        <f t="shared" si="5"/>
        <v>1.0028607056407248</v>
      </c>
      <c r="H27" s="9">
        <f t="shared" si="3"/>
        <v>1.9604084384934015</v>
      </c>
      <c r="I27" s="9">
        <f t="shared" si="6"/>
        <v>1.99036651262867</v>
      </c>
      <c r="J27" s="8">
        <f t="shared" si="4"/>
        <v>0</v>
      </c>
      <c r="K27" s="8">
        <f t="shared" si="7"/>
        <v>1.7549999999999955E-2</v>
      </c>
    </row>
    <row r="28" spans="1:11" x14ac:dyDescent="0.3">
      <c r="A28" t="s">
        <v>173</v>
      </c>
      <c r="B28" s="7">
        <v>1038.0999999999999</v>
      </c>
      <c r="C28" s="7">
        <f t="shared" si="1"/>
        <v>2035.1</v>
      </c>
      <c r="D28" s="7">
        <v>1038.0999999999999</v>
      </c>
      <c r="E28" s="9">
        <f t="shared" si="0"/>
        <v>1</v>
      </c>
      <c r="F28" s="9">
        <f t="shared" si="2"/>
        <v>1</v>
      </c>
      <c r="G28" s="9">
        <f t="shared" si="5"/>
        <v>1.0028518500463119</v>
      </c>
      <c r="H28" s="9">
        <f t="shared" si="3"/>
        <v>1.9604084384934015</v>
      </c>
      <c r="I28" s="9">
        <f t="shared" si="6"/>
        <v>1.9842051382050401</v>
      </c>
      <c r="J28" s="8">
        <f t="shared" si="4"/>
        <v>0</v>
      </c>
      <c r="K28" s="8">
        <f t="shared" si="7"/>
        <v>1.7549999999999955E-2</v>
      </c>
    </row>
    <row r="29" spans="1:11" x14ac:dyDescent="0.3">
      <c r="A29" t="s">
        <v>174</v>
      </c>
      <c r="B29" s="7">
        <v>1038.0999999999999</v>
      </c>
      <c r="C29" s="7">
        <f t="shared" si="1"/>
        <v>2035.1</v>
      </c>
      <c r="D29" s="7">
        <v>1038.0999999999999</v>
      </c>
      <c r="E29" s="9">
        <f t="shared" si="0"/>
        <v>1</v>
      </c>
      <c r="F29" s="9">
        <f t="shared" si="2"/>
        <v>1</v>
      </c>
      <c r="G29" s="9">
        <f t="shared" si="5"/>
        <v>1.0028430491094209</v>
      </c>
      <c r="H29" s="9">
        <f t="shared" si="3"/>
        <v>1.9604084384934015</v>
      </c>
      <c r="I29" s="9">
        <f t="shared" si="6"/>
        <v>1.9780817923359171</v>
      </c>
      <c r="J29" s="8">
        <f t="shared" si="4"/>
        <v>0</v>
      </c>
      <c r="K29" s="8">
        <f t="shared" si="7"/>
        <v>1.7549999999999955E-2</v>
      </c>
    </row>
    <row r="30" spans="1:11" x14ac:dyDescent="0.3">
      <c r="A30" t="s">
        <v>175</v>
      </c>
      <c r="B30" s="7">
        <v>1038.0999999999999</v>
      </c>
      <c r="C30" s="7">
        <f t="shared" si="1"/>
        <v>2035.1</v>
      </c>
      <c r="D30" s="7">
        <v>1038.0999999999999</v>
      </c>
      <c r="E30" s="9">
        <f t="shared" si="0"/>
        <v>1</v>
      </c>
      <c r="F30" s="9">
        <f t="shared" si="2"/>
        <v>1</v>
      </c>
      <c r="G30" s="9">
        <f t="shared" si="5"/>
        <v>1.0028343023255815</v>
      </c>
      <c r="H30" s="9">
        <f t="shared" si="3"/>
        <v>1.9604084384934015</v>
      </c>
      <c r="I30" s="9">
        <f t="shared" si="6"/>
        <v>1.9719961240310073</v>
      </c>
      <c r="J30" s="8">
        <f t="shared" si="4"/>
        <v>0</v>
      </c>
      <c r="K30" s="8">
        <f t="shared" si="7"/>
        <v>1.7549999999999955E-2</v>
      </c>
    </row>
    <row r="31" spans="1:11" x14ac:dyDescent="0.3">
      <c r="A31" t="s">
        <v>176</v>
      </c>
      <c r="B31" s="7">
        <v>1038.0999999999999</v>
      </c>
      <c r="C31" s="7">
        <f t="shared" si="1"/>
        <v>2035.1</v>
      </c>
      <c r="D31" s="7">
        <v>1038.0999999999999</v>
      </c>
      <c r="E31" s="9">
        <f t="shared" si="0"/>
        <v>1</v>
      </c>
      <c r="F31" s="9">
        <f t="shared" si="2"/>
        <v>1</v>
      </c>
      <c r="G31" s="9">
        <f t="shared" si="5"/>
        <v>1.0028256091965126</v>
      </c>
      <c r="H31" s="9">
        <f t="shared" si="3"/>
        <v>1.9604084384934015</v>
      </c>
      <c r="I31" s="9">
        <f t="shared" si="6"/>
        <v>1.965947786606129</v>
      </c>
      <c r="J31" s="8">
        <f t="shared" si="4"/>
        <v>0</v>
      </c>
      <c r="K31" s="8">
        <f t="shared" si="7"/>
        <v>1.7549999999999955E-2</v>
      </c>
    </row>
    <row r="32" spans="1:11" x14ac:dyDescent="0.3">
      <c r="A32" t="s">
        <v>177</v>
      </c>
      <c r="B32" s="7">
        <v>1079.2</v>
      </c>
      <c r="C32" s="7">
        <f t="shared" si="1"/>
        <v>2072.9</v>
      </c>
      <c r="D32" s="7">
        <v>1041.4000000000001</v>
      </c>
      <c r="E32" s="9">
        <f t="shared" si="0"/>
        <v>1.0362972921067792</v>
      </c>
      <c r="F32" s="9">
        <f t="shared" si="2"/>
        <v>1.0121247113163971</v>
      </c>
      <c r="G32" s="9">
        <f t="shared" si="5"/>
        <v>1.0030335861321777</v>
      </c>
      <c r="H32" s="9">
        <f t="shared" si="3"/>
        <v>1.9947074672825251</v>
      </c>
      <c r="I32" s="9">
        <f t="shared" si="6"/>
        <v>1.9962922836162269</v>
      </c>
      <c r="J32" s="8">
        <f t="shared" si="4"/>
        <v>1.8574025846395781E-2</v>
      </c>
      <c r="K32" s="8">
        <f t="shared" si="7"/>
        <v>1.8574025846395781E-2</v>
      </c>
    </row>
    <row r="33" spans="1:11" x14ac:dyDescent="0.3">
      <c r="A33" t="s">
        <v>178</v>
      </c>
      <c r="B33" s="7">
        <v>1079.2</v>
      </c>
      <c r="C33" s="7">
        <f t="shared" si="1"/>
        <v>2072.9000000000005</v>
      </c>
      <c r="D33" s="7">
        <v>1079.2</v>
      </c>
      <c r="E33" s="9">
        <f t="shared" si="0"/>
        <v>1</v>
      </c>
      <c r="F33" s="9">
        <f t="shared" si="2"/>
        <v>1.0119669484281508</v>
      </c>
      <c r="G33" s="9">
        <f t="shared" si="5"/>
        <v>1.0030236129775389</v>
      </c>
      <c r="H33" s="9">
        <f t="shared" si="3"/>
        <v>1.9687529679931626</v>
      </c>
      <c r="I33" s="9">
        <f t="shared" si="6"/>
        <v>1.9897293146477253</v>
      </c>
      <c r="J33" s="8">
        <f t="shared" si="4"/>
        <v>1.8574025846396003E-2</v>
      </c>
      <c r="K33" s="8">
        <f t="shared" si="7"/>
        <v>1.8574025846396003E-2</v>
      </c>
    </row>
    <row r="34" spans="1:11" x14ac:dyDescent="0.3">
      <c r="A34" t="s">
        <v>179</v>
      </c>
      <c r="B34" s="7">
        <v>1079.2</v>
      </c>
      <c r="C34" s="7">
        <f t="shared" si="1"/>
        <v>2072.9000000000005</v>
      </c>
      <c r="D34" s="7">
        <v>1079.2</v>
      </c>
      <c r="E34" s="9">
        <f t="shared" si="0"/>
        <v>1</v>
      </c>
      <c r="F34" s="9">
        <f t="shared" si="2"/>
        <v>1.0118132383273954</v>
      </c>
      <c r="G34" s="9">
        <f t="shared" si="5"/>
        <v>1.0030137051830947</v>
      </c>
      <c r="H34" s="9">
        <f t="shared" si="3"/>
        <v>1.9434652165760362</v>
      </c>
      <c r="I34" s="9">
        <f t="shared" si="6"/>
        <v>1.983209356837045</v>
      </c>
      <c r="J34" s="8">
        <f t="shared" si="4"/>
        <v>1.8574025846396003E-2</v>
      </c>
      <c r="K34" s="8">
        <f t="shared" si="7"/>
        <v>1.8574025846396003E-2</v>
      </c>
    </row>
    <row r="35" spans="1:11" x14ac:dyDescent="0.3">
      <c r="A35" t="s">
        <v>180</v>
      </c>
      <c r="B35" s="7">
        <v>1079.2</v>
      </c>
      <c r="C35" s="7">
        <f t="shared" si="1"/>
        <v>2072.9000000000005</v>
      </c>
      <c r="D35" s="7">
        <v>1079.2</v>
      </c>
      <c r="E35" s="9">
        <f t="shared" si="0"/>
        <v>1</v>
      </c>
      <c r="F35" s="9">
        <f t="shared" si="2"/>
        <v>1</v>
      </c>
      <c r="G35" s="9">
        <f t="shared" si="5"/>
        <v>1.0030038621084252</v>
      </c>
      <c r="H35" s="9">
        <f t="shared" si="3"/>
        <v>1.9207746478873244</v>
      </c>
      <c r="I35" s="9">
        <f t="shared" si="6"/>
        <v>1.9767319887474371</v>
      </c>
      <c r="J35" s="8">
        <f t="shared" si="4"/>
        <v>0</v>
      </c>
      <c r="K35" s="8">
        <f t="shared" si="7"/>
        <v>1.8574025846396003E-2</v>
      </c>
    </row>
    <row r="36" spans="1:11" x14ac:dyDescent="0.3">
      <c r="A36" t="s">
        <v>181</v>
      </c>
      <c r="B36" s="7">
        <v>1079.2</v>
      </c>
      <c r="C36" s="7">
        <f t="shared" si="1"/>
        <v>2072.9000000000005</v>
      </c>
      <c r="D36" s="7">
        <v>1079.2</v>
      </c>
      <c r="E36" s="9">
        <f t="shared" si="0"/>
        <v>1</v>
      </c>
      <c r="F36" s="9">
        <f t="shared" si="2"/>
        <v>1</v>
      </c>
      <c r="G36" s="9">
        <f t="shared" si="5"/>
        <v>1.0029940831214506</v>
      </c>
      <c r="H36" s="9">
        <f t="shared" si="3"/>
        <v>1.9207746478873244</v>
      </c>
      <c r="I36" s="9">
        <f t="shared" si="6"/>
        <v>1.9702967944300549</v>
      </c>
      <c r="J36" s="8">
        <f t="shared" si="4"/>
        <v>0</v>
      </c>
      <c r="K36" s="8">
        <f t="shared" si="7"/>
        <v>1.8574025846396003E-2</v>
      </c>
    </row>
    <row r="37" spans="1:11" x14ac:dyDescent="0.3">
      <c r="A37" t="s">
        <v>182</v>
      </c>
      <c r="B37" s="7">
        <v>1079.2</v>
      </c>
      <c r="C37" s="7">
        <f t="shared" si="1"/>
        <v>2072.9000000000005</v>
      </c>
      <c r="D37" s="7">
        <v>1079.2</v>
      </c>
      <c r="E37" s="9">
        <f t="shared" si="0"/>
        <v>1</v>
      </c>
      <c r="F37" s="9">
        <f t="shared" si="2"/>
        <v>1</v>
      </c>
      <c r="G37" s="9">
        <f t="shared" si="5"/>
        <v>1.0029843675982946</v>
      </c>
      <c r="H37" s="9">
        <f t="shared" si="3"/>
        <v>1.9207746478873244</v>
      </c>
      <c r="I37" s="9">
        <f t="shared" si="6"/>
        <v>1.9639033633349126</v>
      </c>
      <c r="J37" s="8">
        <f t="shared" si="4"/>
        <v>0</v>
      </c>
      <c r="K37" s="8">
        <f t="shared" si="7"/>
        <v>1.8574025846396003E-2</v>
      </c>
    </row>
    <row r="38" spans="1:11" x14ac:dyDescent="0.3">
      <c r="A38" t="s">
        <v>183</v>
      </c>
      <c r="B38" s="7">
        <v>1079.2</v>
      </c>
      <c r="C38" s="7">
        <f t="shared" si="1"/>
        <v>2072.9000000000005</v>
      </c>
      <c r="D38" s="7">
        <v>1079.2</v>
      </c>
      <c r="E38" s="9">
        <f t="shared" si="0"/>
        <v>1</v>
      </c>
      <c r="F38" s="9">
        <f t="shared" si="2"/>
        <v>1</v>
      </c>
      <c r="G38" s="9">
        <f t="shared" si="5"/>
        <v>1.0029747149231534</v>
      </c>
      <c r="H38" s="9">
        <f t="shared" si="3"/>
        <v>1.9207746478873244</v>
      </c>
      <c r="I38" s="9">
        <f t="shared" si="6"/>
        <v>1.9575512902235759</v>
      </c>
      <c r="J38" s="8">
        <f t="shared" si="4"/>
        <v>0</v>
      </c>
      <c r="K38" s="8">
        <f t="shared" si="7"/>
        <v>1.8574025846396003E-2</v>
      </c>
    </row>
    <row r="39" spans="1:11" x14ac:dyDescent="0.3">
      <c r="A39" t="s">
        <v>184</v>
      </c>
      <c r="B39" s="7">
        <v>1079.2</v>
      </c>
      <c r="C39" s="7">
        <f t="shared" si="1"/>
        <v>2072.9000000000005</v>
      </c>
      <c r="D39" s="7">
        <v>1079.2</v>
      </c>
      <c r="E39" s="9">
        <f t="shared" si="0"/>
        <v>1</v>
      </c>
      <c r="F39" s="9">
        <f t="shared" si="2"/>
        <v>1</v>
      </c>
      <c r="G39" s="9">
        <f t="shared" si="5"/>
        <v>1.002965124488163</v>
      </c>
      <c r="H39" s="9">
        <f t="shared" si="3"/>
        <v>1.9207746478873244</v>
      </c>
      <c r="I39" s="9">
        <f t="shared" si="6"/>
        <v>1.9512401750835415</v>
      </c>
      <c r="J39" s="8">
        <f t="shared" si="4"/>
        <v>0</v>
      </c>
      <c r="K39" s="8">
        <f t="shared" si="7"/>
        <v>1.8574025846396003E-2</v>
      </c>
    </row>
    <row r="40" spans="1:11" x14ac:dyDescent="0.3">
      <c r="A40" t="s">
        <v>185</v>
      </c>
      <c r="B40" s="7">
        <v>1079.2</v>
      </c>
      <c r="C40" s="7">
        <f t="shared" si="1"/>
        <v>2072.9000000000005</v>
      </c>
      <c r="D40" s="7">
        <v>1079.2</v>
      </c>
      <c r="E40" s="9">
        <f t="shared" si="0"/>
        <v>1</v>
      </c>
      <c r="F40" s="9">
        <f t="shared" si="2"/>
        <v>1</v>
      </c>
      <c r="G40" s="9">
        <f t="shared" si="5"/>
        <v>1.0029555956932747</v>
      </c>
      <c r="H40" s="9">
        <f t="shared" si="3"/>
        <v>1.9207746478873244</v>
      </c>
      <c r="I40" s="9">
        <f t="shared" si="6"/>
        <v>1.9449696230442635</v>
      </c>
      <c r="J40" s="8">
        <f t="shared" si="4"/>
        <v>0</v>
      </c>
      <c r="K40" s="8">
        <f t="shared" si="7"/>
        <v>1.8574025846396003E-2</v>
      </c>
    </row>
    <row r="41" spans="1:11" x14ac:dyDescent="0.3">
      <c r="A41" t="s">
        <v>186</v>
      </c>
      <c r="B41" s="7">
        <v>1079.2</v>
      </c>
      <c r="C41" s="7">
        <f t="shared" si="1"/>
        <v>2072.9000000000005</v>
      </c>
      <c r="D41" s="7">
        <v>1079.2</v>
      </c>
      <c r="E41" s="9">
        <f t="shared" si="0"/>
        <v>1</v>
      </c>
      <c r="F41" s="9">
        <f t="shared" si="2"/>
        <v>1</v>
      </c>
      <c r="G41" s="9">
        <f t="shared" si="5"/>
        <v>1.0029461279461278</v>
      </c>
      <c r="H41" s="9">
        <f t="shared" si="3"/>
        <v>1.9207746478873244</v>
      </c>
      <c r="I41" s="9">
        <f t="shared" si="6"/>
        <v>1.9387392442947999</v>
      </c>
      <c r="J41" s="8">
        <f t="shared" si="4"/>
        <v>0</v>
      </c>
      <c r="K41" s="8">
        <f t="shared" si="7"/>
        <v>1.8574025846396003E-2</v>
      </c>
    </row>
    <row r="42" spans="1:11" x14ac:dyDescent="0.3">
      <c r="A42" t="s">
        <v>187</v>
      </c>
      <c r="B42" s="7">
        <v>1079.2</v>
      </c>
      <c r="C42" s="7">
        <f t="shared" si="1"/>
        <v>2072.9000000000005</v>
      </c>
      <c r="D42" s="7">
        <v>1079.2</v>
      </c>
      <c r="E42" s="9">
        <f t="shared" si="0"/>
        <v>1</v>
      </c>
      <c r="F42" s="9">
        <f t="shared" si="2"/>
        <v>1</v>
      </c>
      <c r="G42" s="9">
        <f t="shared" si="5"/>
        <v>1.0029367206619275</v>
      </c>
      <c r="H42" s="9">
        <f t="shared" si="3"/>
        <v>1.9207746478873244</v>
      </c>
      <c r="I42" s="9">
        <f t="shared" si="6"/>
        <v>1.9325486540030301</v>
      </c>
      <c r="J42" s="8">
        <f t="shared" si="4"/>
        <v>0</v>
      </c>
      <c r="K42" s="8">
        <f t="shared" si="7"/>
        <v>1.8574025846396003E-2</v>
      </c>
    </row>
    <row r="43" spans="1:11" x14ac:dyDescent="0.3">
      <c r="A43" t="s">
        <v>188</v>
      </c>
      <c r="B43" s="7">
        <v>1079.2</v>
      </c>
      <c r="C43" s="7">
        <f t="shared" si="1"/>
        <v>2072.9000000000005</v>
      </c>
      <c r="D43" s="7">
        <v>1079.2</v>
      </c>
      <c r="E43" s="9">
        <f t="shared" si="0"/>
        <v>1</v>
      </c>
      <c r="F43" s="9">
        <f t="shared" si="2"/>
        <v>1</v>
      </c>
      <c r="G43" s="9">
        <f t="shared" si="5"/>
        <v>1.0029273732633244</v>
      </c>
      <c r="H43" s="9">
        <f t="shared" si="3"/>
        <v>1.9207746478873244</v>
      </c>
      <c r="I43" s="9">
        <f t="shared" si="6"/>
        <v>1.9263974722364203</v>
      </c>
      <c r="J43" s="8">
        <f t="shared" si="4"/>
        <v>0</v>
      </c>
      <c r="K43" s="8">
        <f t="shared" si="7"/>
        <v>1.8574025846396003E-2</v>
      </c>
    </row>
    <row r="44" spans="1:11" x14ac:dyDescent="0.3">
      <c r="A44" t="s">
        <v>189</v>
      </c>
      <c r="B44" s="11">
        <f>(SUM(B32:B43)/SUM(B8:B19)-1)/24</f>
        <v>3.300000000000016E-3</v>
      </c>
    </row>
    <row r="45" spans="1:11" x14ac:dyDescent="0.3">
      <c r="A45" t="s">
        <v>190</v>
      </c>
      <c r="B45" s="11">
        <f>(SUM(B32:B43)/SUM(B20:B31)-1)/12</f>
        <v>3.2992967922165586E-3</v>
      </c>
    </row>
    <row r="46" spans="1:11" x14ac:dyDescent="0.3">
      <c r="A46" t="s">
        <v>191</v>
      </c>
      <c r="B46" s="11">
        <f>(SUM(B41:B43)/SUM(B29:B31)-1)/12</f>
        <v>3.2992967922165586E-3</v>
      </c>
    </row>
    <row r="47" spans="1:11" x14ac:dyDescent="0.3">
      <c r="A47" t="s">
        <v>192</v>
      </c>
      <c r="B47" t="str">
        <f>IF(AND(ABS(B44-B45)&lt;$B$3,ABS(B45-B46)&lt;$B$3),"H1",IF(ABS(B44-B45)&gt;=$B$3,IF(ABS(B46-B45)&lt;=ABS(B46-B44),"H2","H2b"),"H3"))</f>
        <v>H1</v>
      </c>
    </row>
    <row r="49" spans="1:11" x14ac:dyDescent="0.3">
      <c r="A49" s="3" t="s">
        <v>193</v>
      </c>
    </row>
    <row r="50" spans="1:11" x14ac:dyDescent="0.3">
      <c r="A50" t="s">
        <v>153</v>
      </c>
      <c r="B50" s="7">
        <v>600</v>
      </c>
      <c r="C50" s="7">
        <v>1200</v>
      </c>
      <c r="D50" s="7">
        <v>600</v>
      </c>
      <c r="E50" s="9">
        <f t="shared" ref="E50:E85" si="8">B50/D50</f>
        <v>1</v>
      </c>
    </row>
    <row r="51" spans="1:11" x14ac:dyDescent="0.3">
      <c r="A51" t="s">
        <v>154</v>
      </c>
      <c r="B51" s="7">
        <v>600</v>
      </c>
      <c r="C51" s="7">
        <f t="shared" ref="C51:C85" si="9">C50+B51-D51</f>
        <v>1200</v>
      </c>
      <c r="D51" s="7">
        <v>600</v>
      </c>
      <c r="E51" s="9">
        <f t="shared" si="8"/>
        <v>1</v>
      </c>
    </row>
    <row r="52" spans="1:11" x14ac:dyDescent="0.3">
      <c r="A52" t="s">
        <v>155</v>
      </c>
      <c r="B52" s="7">
        <v>600</v>
      </c>
      <c r="C52" s="7">
        <f t="shared" si="9"/>
        <v>1200</v>
      </c>
      <c r="D52" s="7">
        <v>600</v>
      </c>
      <c r="E52" s="9">
        <f t="shared" si="8"/>
        <v>1</v>
      </c>
      <c r="F52" s="9">
        <f t="shared" ref="F52:F85" si="10">SUM(B50:B52)/SUM(D50:D52)</f>
        <v>1</v>
      </c>
      <c r="H52" s="9">
        <f t="shared" ref="H52:H85" si="11">C52/AVERAGE(D50:D52)</f>
        <v>2</v>
      </c>
    </row>
    <row r="53" spans="1:11" x14ac:dyDescent="0.3">
      <c r="A53" t="s">
        <v>156</v>
      </c>
      <c r="B53" s="7">
        <v>600</v>
      </c>
      <c r="C53" s="7">
        <f t="shared" si="9"/>
        <v>1200</v>
      </c>
      <c r="D53" s="7">
        <v>600</v>
      </c>
      <c r="E53" s="9">
        <f t="shared" si="8"/>
        <v>1</v>
      </c>
      <c r="F53" s="9">
        <f t="shared" si="10"/>
        <v>1</v>
      </c>
      <c r="H53" s="9">
        <f t="shared" si="11"/>
        <v>2</v>
      </c>
      <c r="J53" s="8">
        <f t="shared" ref="J53:J85" si="12">C53/C50-1</f>
        <v>0</v>
      </c>
    </row>
    <row r="54" spans="1:11" x14ac:dyDescent="0.3">
      <c r="A54" t="s">
        <v>157</v>
      </c>
      <c r="B54" s="7">
        <v>600</v>
      </c>
      <c r="C54" s="7">
        <f t="shared" si="9"/>
        <v>1200</v>
      </c>
      <c r="D54" s="7">
        <v>600</v>
      </c>
      <c r="E54" s="9">
        <f t="shared" si="8"/>
        <v>1</v>
      </c>
      <c r="F54" s="9">
        <f t="shared" si="10"/>
        <v>1</v>
      </c>
      <c r="H54" s="9">
        <f t="shared" si="11"/>
        <v>2</v>
      </c>
      <c r="J54" s="8">
        <f t="shared" si="12"/>
        <v>0</v>
      </c>
    </row>
    <row r="55" spans="1:11" x14ac:dyDescent="0.3">
      <c r="A55" t="s">
        <v>158</v>
      </c>
      <c r="B55" s="7">
        <v>600</v>
      </c>
      <c r="C55" s="7">
        <f t="shared" si="9"/>
        <v>1200</v>
      </c>
      <c r="D55" s="7">
        <v>600</v>
      </c>
      <c r="E55" s="9">
        <f t="shared" si="8"/>
        <v>1</v>
      </c>
      <c r="F55" s="9">
        <f t="shared" si="10"/>
        <v>1</v>
      </c>
      <c r="H55" s="9">
        <f t="shared" si="11"/>
        <v>2</v>
      </c>
      <c r="J55" s="8">
        <f t="shared" si="12"/>
        <v>0</v>
      </c>
    </row>
    <row r="56" spans="1:11" x14ac:dyDescent="0.3">
      <c r="A56" t="s">
        <v>159</v>
      </c>
      <c r="B56" s="7">
        <v>600</v>
      </c>
      <c r="C56" s="7">
        <f t="shared" si="9"/>
        <v>1200</v>
      </c>
      <c r="D56" s="7">
        <v>600</v>
      </c>
      <c r="E56" s="9">
        <f t="shared" si="8"/>
        <v>1</v>
      </c>
      <c r="F56" s="9">
        <f t="shared" si="10"/>
        <v>1</v>
      </c>
      <c r="H56" s="9">
        <f t="shared" si="11"/>
        <v>2</v>
      </c>
      <c r="J56" s="8">
        <f t="shared" si="12"/>
        <v>0</v>
      </c>
    </row>
    <row r="57" spans="1:11" x14ac:dyDescent="0.3">
      <c r="A57" t="s">
        <v>160</v>
      </c>
      <c r="B57" s="7">
        <v>600</v>
      </c>
      <c r="C57" s="7">
        <f t="shared" si="9"/>
        <v>1200</v>
      </c>
      <c r="D57" s="7">
        <v>600</v>
      </c>
      <c r="E57" s="9">
        <f t="shared" si="8"/>
        <v>1</v>
      </c>
      <c r="F57" s="9">
        <f t="shared" si="10"/>
        <v>1</v>
      </c>
      <c r="H57" s="9">
        <f t="shared" si="11"/>
        <v>2</v>
      </c>
      <c r="J57" s="8">
        <f t="shared" si="12"/>
        <v>0</v>
      </c>
    </row>
    <row r="58" spans="1:11" x14ac:dyDescent="0.3">
      <c r="A58" t="s">
        <v>161</v>
      </c>
      <c r="B58" s="7">
        <v>600</v>
      </c>
      <c r="C58" s="7">
        <f t="shared" si="9"/>
        <v>1200</v>
      </c>
      <c r="D58" s="7">
        <v>600</v>
      </c>
      <c r="E58" s="9">
        <f t="shared" si="8"/>
        <v>1</v>
      </c>
      <c r="F58" s="9">
        <f t="shared" si="10"/>
        <v>1</v>
      </c>
      <c r="H58" s="9">
        <f t="shared" si="11"/>
        <v>2</v>
      </c>
      <c r="J58" s="8">
        <f t="shared" si="12"/>
        <v>0</v>
      </c>
    </row>
    <row r="59" spans="1:11" x14ac:dyDescent="0.3">
      <c r="A59" t="s">
        <v>162</v>
      </c>
      <c r="B59" s="7">
        <v>600</v>
      </c>
      <c r="C59" s="7">
        <f t="shared" si="9"/>
        <v>1200</v>
      </c>
      <c r="D59" s="7">
        <v>600</v>
      </c>
      <c r="E59" s="9">
        <f t="shared" si="8"/>
        <v>1</v>
      </c>
      <c r="F59" s="9">
        <f t="shared" si="10"/>
        <v>1</v>
      </c>
      <c r="H59" s="9">
        <f t="shared" si="11"/>
        <v>2</v>
      </c>
      <c r="J59" s="8">
        <f t="shared" si="12"/>
        <v>0</v>
      </c>
    </row>
    <row r="60" spans="1:11" x14ac:dyDescent="0.3">
      <c r="A60" t="s">
        <v>163</v>
      </c>
      <c r="B60" s="7">
        <v>600</v>
      </c>
      <c r="C60" s="7">
        <f t="shared" si="9"/>
        <v>1200</v>
      </c>
      <c r="D60" s="7">
        <v>600</v>
      </c>
      <c r="E60" s="9">
        <f t="shared" si="8"/>
        <v>1</v>
      </c>
      <c r="F60" s="9">
        <f t="shared" si="10"/>
        <v>1</v>
      </c>
      <c r="H60" s="9">
        <f t="shared" si="11"/>
        <v>2</v>
      </c>
      <c r="J60" s="8">
        <f t="shared" si="12"/>
        <v>0</v>
      </c>
    </row>
    <row r="61" spans="1:11" x14ac:dyDescent="0.3">
      <c r="A61" t="s">
        <v>164</v>
      </c>
      <c r="B61" s="7">
        <v>600</v>
      </c>
      <c r="C61" s="7">
        <f t="shared" si="9"/>
        <v>1200</v>
      </c>
      <c r="D61" s="7">
        <v>600</v>
      </c>
      <c r="E61" s="9">
        <f t="shared" si="8"/>
        <v>1</v>
      </c>
      <c r="F61" s="9">
        <f t="shared" si="10"/>
        <v>1</v>
      </c>
      <c r="G61" s="9">
        <f t="shared" ref="G61:G85" si="13">SUM(B50:B61)/SUM(D50:D61)</f>
        <v>1</v>
      </c>
      <c r="H61" s="9">
        <f t="shared" si="11"/>
        <v>2</v>
      </c>
      <c r="I61" s="9">
        <f t="shared" ref="I61:I85" si="14">C61/AVERAGE(D50:D61)</f>
        <v>2</v>
      </c>
      <c r="J61" s="8">
        <f t="shared" si="12"/>
        <v>0</v>
      </c>
    </row>
    <row r="62" spans="1:11" x14ac:dyDescent="0.3">
      <c r="A62" t="s">
        <v>165</v>
      </c>
      <c r="B62" s="7">
        <v>634</v>
      </c>
      <c r="C62" s="7">
        <f t="shared" si="9"/>
        <v>1231.3</v>
      </c>
      <c r="D62" s="7">
        <v>602.70000000000005</v>
      </c>
      <c r="E62" s="9">
        <f t="shared" si="8"/>
        <v>1.0519329683092749</v>
      </c>
      <c r="F62" s="9">
        <f t="shared" si="10"/>
        <v>1.017362844621956</v>
      </c>
      <c r="G62" s="9">
        <f t="shared" si="13"/>
        <v>1.0043455926249878</v>
      </c>
      <c r="H62" s="9">
        <f t="shared" si="11"/>
        <v>2.0490930271259775</v>
      </c>
      <c r="I62" s="9">
        <f t="shared" si="14"/>
        <v>2.0513973926444247</v>
      </c>
      <c r="J62" s="8">
        <f t="shared" si="12"/>
        <v>2.6083333333333236E-2</v>
      </c>
      <c r="K62" s="8">
        <f t="shared" ref="K62:K85" si="15">C62/C50-1</f>
        <v>2.6083333333333236E-2</v>
      </c>
    </row>
    <row r="63" spans="1:11" x14ac:dyDescent="0.3">
      <c r="A63" t="s">
        <v>166</v>
      </c>
      <c r="B63" s="7">
        <v>634</v>
      </c>
      <c r="C63" s="7">
        <f t="shared" si="9"/>
        <v>1231.3</v>
      </c>
      <c r="D63" s="7">
        <v>634</v>
      </c>
      <c r="E63" s="9">
        <f t="shared" si="8"/>
        <v>1</v>
      </c>
      <c r="F63" s="9">
        <f t="shared" si="10"/>
        <v>1.0170414330048456</v>
      </c>
      <c r="G63" s="9">
        <f t="shared" si="13"/>
        <v>1.0043251758398166</v>
      </c>
      <c r="H63" s="9">
        <f t="shared" si="11"/>
        <v>2.0111613219360809</v>
      </c>
      <c r="I63" s="9">
        <f t="shared" si="14"/>
        <v>2.0417593654566311</v>
      </c>
      <c r="J63" s="8">
        <f t="shared" si="12"/>
        <v>2.6083333333333236E-2</v>
      </c>
      <c r="K63" s="8">
        <f t="shared" si="15"/>
        <v>2.6083333333333236E-2</v>
      </c>
    </row>
    <row r="64" spans="1:11" x14ac:dyDescent="0.3">
      <c r="A64" t="s">
        <v>167</v>
      </c>
      <c r="B64" s="7">
        <v>634</v>
      </c>
      <c r="C64" s="7">
        <f t="shared" si="9"/>
        <v>1231.3</v>
      </c>
      <c r="D64" s="7">
        <v>634</v>
      </c>
      <c r="E64" s="9">
        <f t="shared" si="8"/>
        <v>1</v>
      </c>
      <c r="F64" s="9">
        <f t="shared" si="10"/>
        <v>1.0167317047094671</v>
      </c>
      <c r="G64" s="9">
        <f t="shared" si="13"/>
        <v>1.0043049500048138</v>
      </c>
      <c r="H64" s="9">
        <f t="shared" si="11"/>
        <v>1.9746084353450577</v>
      </c>
      <c r="I64" s="9">
        <f t="shared" si="14"/>
        <v>2.0322114789497574</v>
      </c>
      <c r="J64" s="8">
        <f t="shared" si="12"/>
        <v>2.6083333333333236E-2</v>
      </c>
      <c r="K64" s="8">
        <f t="shared" si="15"/>
        <v>2.6083333333333236E-2</v>
      </c>
    </row>
    <row r="65" spans="1:11" x14ac:dyDescent="0.3">
      <c r="A65" t="s">
        <v>168</v>
      </c>
      <c r="B65" s="7">
        <v>634</v>
      </c>
      <c r="C65" s="7">
        <f t="shared" si="9"/>
        <v>1231.3</v>
      </c>
      <c r="D65" s="7">
        <v>634</v>
      </c>
      <c r="E65" s="9">
        <f t="shared" si="8"/>
        <v>1</v>
      </c>
      <c r="F65" s="9">
        <f t="shared" si="10"/>
        <v>1</v>
      </c>
      <c r="G65" s="9">
        <f t="shared" si="13"/>
        <v>1.0042849124536257</v>
      </c>
      <c r="H65" s="9">
        <f t="shared" si="11"/>
        <v>1.9421135646687697</v>
      </c>
      <c r="I65" s="9">
        <f t="shared" si="14"/>
        <v>2.022752474434268</v>
      </c>
      <c r="J65" s="8">
        <f t="shared" si="12"/>
        <v>0</v>
      </c>
      <c r="K65" s="8">
        <f t="shared" si="15"/>
        <v>2.6083333333333236E-2</v>
      </c>
    </row>
    <row r="66" spans="1:11" x14ac:dyDescent="0.3">
      <c r="A66" t="s">
        <v>169</v>
      </c>
      <c r="B66" s="7">
        <v>634</v>
      </c>
      <c r="C66" s="7">
        <f t="shared" si="9"/>
        <v>1231.3</v>
      </c>
      <c r="D66" s="7">
        <v>634</v>
      </c>
      <c r="E66" s="9">
        <f t="shared" si="8"/>
        <v>1</v>
      </c>
      <c r="F66" s="9">
        <f t="shared" si="10"/>
        <v>1</v>
      </c>
      <c r="G66" s="9">
        <f t="shared" si="13"/>
        <v>1.0042650605693106</v>
      </c>
      <c r="H66" s="9">
        <f t="shared" si="11"/>
        <v>1.9421135646687697</v>
      </c>
      <c r="I66" s="9">
        <f t="shared" si="14"/>
        <v>2.0133811165465274</v>
      </c>
      <c r="J66" s="8">
        <f t="shared" si="12"/>
        <v>0</v>
      </c>
      <c r="K66" s="8">
        <f t="shared" si="15"/>
        <v>2.6083333333333236E-2</v>
      </c>
    </row>
    <row r="67" spans="1:11" x14ac:dyDescent="0.3">
      <c r="A67" t="s">
        <v>170</v>
      </c>
      <c r="B67" s="7">
        <v>634</v>
      </c>
      <c r="C67" s="7">
        <f t="shared" si="9"/>
        <v>1231.3</v>
      </c>
      <c r="D67" s="7">
        <v>634</v>
      </c>
      <c r="E67" s="9">
        <f t="shared" si="8"/>
        <v>1</v>
      </c>
      <c r="F67" s="9">
        <f t="shared" si="10"/>
        <v>1</v>
      </c>
      <c r="G67" s="9">
        <f t="shared" si="13"/>
        <v>1.0042453917832002</v>
      </c>
      <c r="H67" s="9">
        <f t="shared" si="11"/>
        <v>1.9421135646687697</v>
      </c>
      <c r="I67" s="9">
        <f t="shared" si="14"/>
        <v>2.0040961927109473</v>
      </c>
      <c r="J67" s="8">
        <f t="shared" si="12"/>
        <v>0</v>
      </c>
      <c r="K67" s="8">
        <f t="shared" si="15"/>
        <v>2.6083333333333236E-2</v>
      </c>
    </row>
    <row r="68" spans="1:11" x14ac:dyDescent="0.3">
      <c r="A68" t="s">
        <v>171</v>
      </c>
      <c r="B68" s="7">
        <v>634</v>
      </c>
      <c r="C68" s="7">
        <f t="shared" si="9"/>
        <v>1231.3</v>
      </c>
      <c r="D68" s="7">
        <v>634</v>
      </c>
      <c r="E68" s="9">
        <f t="shared" si="8"/>
        <v>1</v>
      </c>
      <c r="F68" s="9">
        <f t="shared" si="10"/>
        <v>1</v>
      </c>
      <c r="G68" s="9">
        <f t="shared" si="13"/>
        <v>1.0042259035737913</v>
      </c>
      <c r="H68" s="9">
        <f t="shared" si="11"/>
        <v>1.9421135646687697</v>
      </c>
      <c r="I68" s="9">
        <f t="shared" si="14"/>
        <v>1.9948965126169547</v>
      </c>
      <c r="J68" s="8">
        <f t="shared" si="12"/>
        <v>0</v>
      </c>
      <c r="K68" s="8">
        <f t="shared" si="15"/>
        <v>2.6083333333333236E-2</v>
      </c>
    </row>
    <row r="69" spans="1:11" x14ac:dyDescent="0.3">
      <c r="A69" t="s">
        <v>172</v>
      </c>
      <c r="B69" s="7">
        <v>634</v>
      </c>
      <c r="C69" s="7">
        <f t="shared" si="9"/>
        <v>1231.3</v>
      </c>
      <c r="D69" s="7">
        <v>634</v>
      </c>
      <c r="E69" s="9">
        <f t="shared" si="8"/>
        <v>1</v>
      </c>
      <c r="F69" s="9">
        <f t="shared" si="10"/>
        <v>1</v>
      </c>
      <c r="G69" s="9">
        <f t="shared" si="13"/>
        <v>1.0042065934656685</v>
      </c>
      <c r="H69" s="9">
        <f t="shared" si="11"/>
        <v>1.9421135646687697</v>
      </c>
      <c r="I69" s="9">
        <f t="shared" si="14"/>
        <v>1.9857809077102961</v>
      </c>
      <c r="J69" s="8">
        <f t="shared" si="12"/>
        <v>0</v>
      </c>
      <c r="K69" s="8">
        <f t="shared" si="15"/>
        <v>2.6083333333333236E-2</v>
      </c>
    </row>
    <row r="70" spans="1:11" x14ac:dyDescent="0.3">
      <c r="A70" t="s">
        <v>173</v>
      </c>
      <c r="B70" s="7">
        <v>634</v>
      </c>
      <c r="C70" s="7">
        <f t="shared" si="9"/>
        <v>1231.3</v>
      </c>
      <c r="D70" s="7">
        <v>634</v>
      </c>
      <c r="E70" s="9">
        <f t="shared" si="8"/>
        <v>1</v>
      </c>
      <c r="F70" s="9">
        <f t="shared" si="10"/>
        <v>1</v>
      </c>
      <c r="G70" s="9">
        <f t="shared" si="13"/>
        <v>1.0041874590284561</v>
      </c>
      <c r="H70" s="9">
        <f t="shared" si="11"/>
        <v>1.9421135646687697</v>
      </c>
      <c r="I70" s="9">
        <f t="shared" si="14"/>
        <v>1.976748230698222</v>
      </c>
      <c r="J70" s="8">
        <f t="shared" si="12"/>
        <v>0</v>
      </c>
      <c r="K70" s="8">
        <f t="shared" si="15"/>
        <v>2.6083333333333236E-2</v>
      </c>
    </row>
    <row r="71" spans="1:11" x14ac:dyDescent="0.3">
      <c r="A71" t="s">
        <v>174</v>
      </c>
      <c r="B71" s="7">
        <v>634</v>
      </c>
      <c r="C71" s="7">
        <f t="shared" si="9"/>
        <v>1231.3</v>
      </c>
      <c r="D71" s="7">
        <v>634</v>
      </c>
      <c r="E71" s="9">
        <f t="shared" si="8"/>
        <v>1</v>
      </c>
      <c r="F71" s="9">
        <f t="shared" si="10"/>
        <v>1</v>
      </c>
      <c r="G71" s="9">
        <f t="shared" si="13"/>
        <v>1.0041684978757974</v>
      </c>
      <c r="H71" s="9">
        <f t="shared" si="11"/>
        <v>1.9421135646687697</v>
      </c>
      <c r="I71" s="9">
        <f t="shared" si="14"/>
        <v>1.9677973550681209</v>
      </c>
      <c r="J71" s="8">
        <f t="shared" si="12"/>
        <v>0</v>
      </c>
      <c r="K71" s="8">
        <f t="shared" si="15"/>
        <v>2.6083333333333236E-2</v>
      </c>
    </row>
    <row r="72" spans="1:11" x14ac:dyDescent="0.3">
      <c r="A72" t="s">
        <v>175</v>
      </c>
      <c r="B72" s="7">
        <v>634</v>
      </c>
      <c r="C72" s="7">
        <f t="shared" si="9"/>
        <v>1231.3</v>
      </c>
      <c r="D72" s="7">
        <v>634</v>
      </c>
      <c r="E72" s="9">
        <f t="shared" si="8"/>
        <v>1</v>
      </c>
      <c r="F72" s="9">
        <f t="shared" si="10"/>
        <v>1</v>
      </c>
      <c r="G72" s="9">
        <f t="shared" si="13"/>
        <v>1.0041497076643642</v>
      </c>
      <c r="H72" s="9">
        <f t="shared" si="11"/>
        <v>1.9421135646687697</v>
      </c>
      <c r="I72" s="9">
        <f t="shared" si="14"/>
        <v>1.9589271746191683</v>
      </c>
      <c r="J72" s="8">
        <f t="shared" si="12"/>
        <v>0</v>
      </c>
      <c r="K72" s="8">
        <f t="shared" si="15"/>
        <v>2.6083333333333236E-2</v>
      </c>
    </row>
    <row r="73" spans="1:11" x14ac:dyDescent="0.3">
      <c r="A73" t="s">
        <v>176</v>
      </c>
      <c r="B73" s="7">
        <v>634</v>
      </c>
      <c r="C73" s="7">
        <f t="shared" si="9"/>
        <v>1231.3</v>
      </c>
      <c r="D73" s="7">
        <v>634</v>
      </c>
      <c r="E73" s="9">
        <f t="shared" si="8"/>
        <v>1</v>
      </c>
      <c r="F73" s="9">
        <f t="shared" si="10"/>
        <v>1</v>
      </c>
      <c r="G73" s="9">
        <f t="shared" si="13"/>
        <v>1.00413108609289</v>
      </c>
      <c r="H73" s="9">
        <f t="shared" si="11"/>
        <v>1.9421135646687697</v>
      </c>
      <c r="I73" s="9">
        <f t="shared" si="14"/>
        <v>1.9501366030065859</v>
      </c>
      <c r="J73" s="8">
        <f t="shared" si="12"/>
        <v>0</v>
      </c>
      <c r="K73" s="8">
        <f t="shared" si="15"/>
        <v>2.6083333333333236E-2</v>
      </c>
    </row>
    <row r="74" spans="1:11" x14ac:dyDescent="0.3">
      <c r="A74" t="s">
        <v>177</v>
      </c>
      <c r="B74" s="7">
        <v>672</v>
      </c>
      <c r="C74" s="7">
        <f t="shared" si="9"/>
        <v>1266.3</v>
      </c>
      <c r="D74" s="7">
        <v>637</v>
      </c>
      <c r="E74" s="9">
        <f t="shared" si="8"/>
        <v>1.054945054945055</v>
      </c>
      <c r="F74" s="9">
        <f t="shared" si="10"/>
        <v>1.0183727034120735</v>
      </c>
      <c r="G74" s="9">
        <f t="shared" si="13"/>
        <v>1.0045986072789383</v>
      </c>
      <c r="H74" s="9">
        <f t="shared" si="11"/>
        <v>1.9941732283464566</v>
      </c>
      <c r="I74" s="9">
        <f t="shared" si="14"/>
        <v>1.9965313362238863</v>
      </c>
      <c r="J74" s="8">
        <f t="shared" si="12"/>
        <v>2.842524161455362E-2</v>
      </c>
      <c r="K74" s="8">
        <f t="shared" si="15"/>
        <v>2.842524161455362E-2</v>
      </c>
    </row>
    <row r="75" spans="1:11" x14ac:dyDescent="0.3">
      <c r="A75" t="s">
        <v>178</v>
      </c>
      <c r="B75" s="7">
        <v>672</v>
      </c>
      <c r="C75" s="7">
        <f t="shared" si="9"/>
        <v>1266.3</v>
      </c>
      <c r="D75" s="7">
        <v>672</v>
      </c>
      <c r="E75" s="9">
        <f t="shared" si="8"/>
        <v>1</v>
      </c>
      <c r="F75" s="9">
        <f t="shared" si="10"/>
        <v>1.0180133813690171</v>
      </c>
      <c r="G75" s="9">
        <f t="shared" si="13"/>
        <v>1.004575761537456</v>
      </c>
      <c r="H75" s="9">
        <f t="shared" si="11"/>
        <v>1.9551724137931035</v>
      </c>
      <c r="I75" s="9">
        <f t="shared" si="14"/>
        <v>1.9866126291018433</v>
      </c>
      <c r="J75" s="8">
        <f t="shared" si="12"/>
        <v>2.842524161455362E-2</v>
      </c>
      <c r="K75" s="8">
        <f t="shared" si="15"/>
        <v>2.842524161455362E-2</v>
      </c>
    </row>
    <row r="76" spans="1:11" x14ac:dyDescent="0.3">
      <c r="A76" t="s">
        <v>179</v>
      </c>
      <c r="B76" s="7">
        <v>672</v>
      </c>
      <c r="C76" s="7">
        <f t="shared" si="9"/>
        <v>1266.3</v>
      </c>
      <c r="D76" s="7">
        <v>672</v>
      </c>
      <c r="E76" s="9">
        <f t="shared" si="8"/>
        <v>1</v>
      </c>
      <c r="F76" s="9">
        <f t="shared" si="10"/>
        <v>1.0176678445229681</v>
      </c>
      <c r="G76" s="9">
        <f t="shared" si="13"/>
        <v>1.0045531416677507</v>
      </c>
      <c r="H76" s="9">
        <f t="shared" si="11"/>
        <v>1.917667844522968</v>
      </c>
      <c r="I76" s="9">
        <f t="shared" si="14"/>
        <v>1.9767919864706647</v>
      </c>
      <c r="J76" s="8">
        <f t="shared" si="12"/>
        <v>2.842524161455362E-2</v>
      </c>
      <c r="K76" s="8">
        <f t="shared" si="15"/>
        <v>2.842524161455362E-2</v>
      </c>
    </row>
    <row r="77" spans="1:11" x14ac:dyDescent="0.3">
      <c r="A77" t="s">
        <v>180</v>
      </c>
      <c r="B77" s="7">
        <v>672</v>
      </c>
      <c r="C77" s="7">
        <f t="shared" si="9"/>
        <v>1266.3</v>
      </c>
      <c r="D77" s="7">
        <v>672</v>
      </c>
      <c r="E77" s="9">
        <f t="shared" si="8"/>
        <v>1</v>
      </c>
      <c r="F77" s="9">
        <f t="shared" si="10"/>
        <v>1</v>
      </c>
      <c r="G77" s="9">
        <f t="shared" si="13"/>
        <v>1.0045307443365696</v>
      </c>
      <c r="H77" s="9">
        <f t="shared" si="11"/>
        <v>1.8843749999999999</v>
      </c>
      <c r="I77" s="9">
        <f t="shared" si="14"/>
        <v>1.9670679611650486</v>
      </c>
      <c r="J77" s="8">
        <f t="shared" si="12"/>
        <v>0</v>
      </c>
      <c r="K77" s="8">
        <f t="shared" si="15"/>
        <v>2.842524161455362E-2</v>
      </c>
    </row>
    <row r="78" spans="1:11" x14ac:dyDescent="0.3">
      <c r="A78" t="s">
        <v>181</v>
      </c>
      <c r="B78" s="7">
        <v>672</v>
      </c>
      <c r="C78" s="7">
        <f t="shared" si="9"/>
        <v>1266.3</v>
      </c>
      <c r="D78" s="7">
        <v>672</v>
      </c>
      <c r="E78" s="9">
        <f t="shared" si="8"/>
        <v>1</v>
      </c>
      <c r="F78" s="9">
        <f t="shared" si="10"/>
        <v>1</v>
      </c>
      <c r="G78" s="9">
        <f t="shared" si="13"/>
        <v>1.0045085662759243</v>
      </c>
      <c r="H78" s="9">
        <f t="shared" si="11"/>
        <v>1.8843749999999999</v>
      </c>
      <c r="I78" s="9">
        <f t="shared" si="14"/>
        <v>1.9574391343552751</v>
      </c>
      <c r="J78" s="8">
        <f t="shared" si="12"/>
        <v>0</v>
      </c>
      <c r="K78" s="8">
        <f t="shared" si="15"/>
        <v>2.842524161455362E-2</v>
      </c>
    </row>
    <row r="79" spans="1:11" x14ac:dyDescent="0.3">
      <c r="A79" t="s">
        <v>182</v>
      </c>
      <c r="B79" s="7">
        <v>672</v>
      </c>
      <c r="C79" s="7">
        <f t="shared" si="9"/>
        <v>1266.3</v>
      </c>
      <c r="D79" s="7">
        <v>672</v>
      </c>
      <c r="E79" s="9">
        <f t="shared" si="8"/>
        <v>1</v>
      </c>
      <c r="F79" s="9">
        <f t="shared" si="10"/>
        <v>1</v>
      </c>
      <c r="G79" s="9">
        <f t="shared" si="13"/>
        <v>1.0044866042815024</v>
      </c>
      <c r="H79" s="9">
        <f t="shared" si="11"/>
        <v>1.8843749999999999</v>
      </c>
      <c r="I79" s="9">
        <f t="shared" si="14"/>
        <v>1.9479041148570695</v>
      </c>
      <c r="J79" s="8">
        <f t="shared" si="12"/>
        <v>0</v>
      </c>
      <c r="K79" s="8">
        <f t="shared" si="15"/>
        <v>2.842524161455362E-2</v>
      </c>
    </row>
    <row r="80" spans="1:11" x14ac:dyDescent="0.3">
      <c r="A80" t="s">
        <v>183</v>
      </c>
      <c r="B80" s="7">
        <v>672</v>
      </c>
      <c r="C80" s="7">
        <f t="shared" si="9"/>
        <v>1266.3</v>
      </c>
      <c r="D80" s="7">
        <v>672</v>
      </c>
      <c r="E80" s="9">
        <f t="shared" si="8"/>
        <v>1</v>
      </c>
      <c r="F80" s="9">
        <f t="shared" si="10"/>
        <v>1</v>
      </c>
      <c r="G80" s="9">
        <f t="shared" si="13"/>
        <v>1.0044648552111239</v>
      </c>
      <c r="H80" s="9">
        <f t="shared" si="11"/>
        <v>1.8843749999999999</v>
      </c>
      <c r="I80" s="9">
        <f t="shared" si="14"/>
        <v>1.9384615384615385</v>
      </c>
      <c r="J80" s="8">
        <f t="shared" si="12"/>
        <v>0</v>
      </c>
      <c r="K80" s="8">
        <f t="shared" si="15"/>
        <v>2.842524161455362E-2</v>
      </c>
    </row>
    <row r="81" spans="1:11" x14ac:dyDescent="0.3">
      <c r="A81" t="s">
        <v>184</v>
      </c>
      <c r="B81" s="7">
        <v>672</v>
      </c>
      <c r="C81" s="7">
        <f t="shared" si="9"/>
        <v>1266.3</v>
      </c>
      <c r="D81" s="7">
        <v>672</v>
      </c>
      <c r="E81" s="9">
        <f t="shared" si="8"/>
        <v>1</v>
      </c>
      <c r="F81" s="9">
        <f t="shared" si="10"/>
        <v>1</v>
      </c>
      <c r="G81" s="9">
        <f t="shared" si="13"/>
        <v>1.0044433159832424</v>
      </c>
      <c r="H81" s="9">
        <f t="shared" si="11"/>
        <v>1.8843749999999999</v>
      </c>
      <c r="I81" s="9">
        <f t="shared" si="14"/>
        <v>1.9291100672844992</v>
      </c>
      <c r="J81" s="8">
        <f t="shared" si="12"/>
        <v>0</v>
      </c>
      <c r="K81" s="8">
        <f t="shared" si="15"/>
        <v>2.842524161455362E-2</v>
      </c>
    </row>
    <row r="82" spans="1:11" x14ac:dyDescent="0.3">
      <c r="A82" t="s">
        <v>185</v>
      </c>
      <c r="B82" s="7">
        <v>672</v>
      </c>
      <c r="C82" s="7">
        <f t="shared" si="9"/>
        <v>1266.3</v>
      </c>
      <c r="D82" s="7">
        <v>672</v>
      </c>
      <c r="E82" s="9">
        <f t="shared" si="8"/>
        <v>1</v>
      </c>
      <c r="F82" s="9">
        <f t="shared" si="10"/>
        <v>1</v>
      </c>
      <c r="G82" s="9">
        <f t="shared" si="13"/>
        <v>1.0044219835754895</v>
      </c>
      <c r="H82" s="9">
        <f t="shared" si="11"/>
        <v>1.8843749999999999</v>
      </c>
      <c r="I82" s="9">
        <f t="shared" si="14"/>
        <v>1.9198483891345544</v>
      </c>
      <c r="J82" s="8">
        <f t="shared" si="12"/>
        <v>0</v>
      </c>
      <c r="K82" s="8">
        <f t="shared" si="15"/>
        <v>2.842524161455362E-2</v>
      </c>
    </row>
    <row r="83" spans="1:11" x14ac:dyDescent="0.3">
      <c r="A83" t="s">
        <v>186</v>
      </c>
      <c r="B83" s="7">
        <v>672</v>
      </c>
      <c r="C83" s="7">
        <f t="shared" si="9"/>
        <v>1266.3</v>
      </c>
      <c r="D83" s="7">
        <v>672</v>
      </c>
      <c r="E83" s="9">
        <f t="shared" si="8"/>
        <v>1</v>
      </c>
      <c r="F83" s="9">
        <f t="shared" si="10"/>
        <v>1</v>
      </c>
      <c r="G83" s="9">
        <f t="shared" si="13"/>
        <v>1.0044008550232617</v>
      </c>
      <c r="H83" s="9">
        <f t="shared" si="11"/>
        <v>1.8843749999999999</v>
      </c>
      <c r="I83" s="9">
        <f t="shared" si="14"/>
        <v>1.9106752168992833</v>
      </c>
      <c r="J83" s="8">
        <f t="shared" si="12"/>
        <v>0</v>
      </c>
      <c r="K83" s="8">
        <f t="shared" si="15"/>
        <v>2.842524161455362E-2</v>
      </c>
    </row>
    <row r="84" spans="1:11" x14ac:dyDescent="0.3">
      <c r="A84" t="s">
        <v>187</v>
      </c>
      <c r="B84" s="7">
        <v>672</v>
      </c>
      <c r="C84" s="7">
        <f t="shared" si="9"/>
        <v>1266.3</v>
      </c>
      <c r="D84" s="7">
        <v>672</v>
      </c>
      <c r="E84" s="9">
        <f t="shared" si="8"/>
        <v>1</v>
      </c>
      <c r="F84" s="9">
        <f t="shared" si="10"/>
        <v>1</v>
      </c>
      <c r="G84" s="9">
        <f t="shared" si="13"/>
        <v>1.0043799274183456</v>
      </c>
      <c r="H84" s="9">
        <f t="shared" si="11"/>
        <v>1.8843749999999999</v>
      </c>
      <c r="I84" s="9">
        <f t="shared" si="14"/>
        <v>1.9015892879489427</v>
      </c>
      <c r="J84" s="8">
        <f t="shared" si="12"/>
        <v>0</v>
      </c>
      <c r="K84" s="8">
        <f t="shared" si="15"/>
        <v>2.842524161455362E-2</v>
      </c>
    </row>
    <row r="85" spans="1:11" x14ac:dyDescent="0.3">
      <c r="A85" t="s">
        <v>188</v>
      </c>
      <c r="B85" s="7">
        <v>672</v>
      </c>
      <c r="C85" s="7">
        <f t="shared" si="9"/>
        <v>1266.3</v>
      </c>
      <c r="D85" s="7">
        <v>672</v>
      </c>
      <c r="E85" s="9">
        <f t="shared" si="8"/>
        <v>1</v>
      </c>
      <c r="F85" s="9">
        <f t="shared" si="10"/>
        <v>1</v>
      </c>
      <c r="G85" s="9">
        <f t="shared" si="13"/>
        <v>1.004359197907585</v>
      </c>
      <c r="H85" s="9">
        <f t="shared" si="11"/>
        <v>1.8843749999999999</v>
      </c>
      <c r="I85" s="9">
        <f t="shared" si="14"/>
        <v>1.8925893635571054</v>
      </c>
      <c r="J85" s="8">
        <f t="shared" si="12"/>
        <v>0</v>
      </c>
      <c r="K85" s="8">
        <f t="shared" si="15"/>
        <v>2.842524161455362E-2</v>
      </c>
    </row>
    <row r="86" spans="1:11" x14ac:dyDescent="0.3">
      <c r="A86" t="s">
        <v>189</v>
      </c>
      <c r="B86" s="11">
        <f>(SUM(B74:B85)/SUM(B50:B61)-1)/24</f>
        <v>5.0000000000000044E-3</v>
      </c>
    </row>
    <row r="87" spans="1:11" x14ac:dyDescent="0.3">
      <c r="A87" t="s">
        <v>190</v>
      </c>
      <c r="B87" s="11">
        <f>(SUM(B74:B85)/SUM(B62:B73)-1)/12</f>
        <v>4.9947423764458527E-3</v>
      </c>
    </row>
    <row r="88" spans="1:11" x14ac:dyDescent="0.3">
      <c r="A88" t="s">
        <v>191</v>
      </c>
      <c r="B88" s="11">
        <f>(SUM(B83:B85)/SUM(B71:B73)-1)/12</f>
        <v>4.9947423764458527E-3</v>
      </c>
    </row>
    <row r="89" spans="1:11" x14ac:dyDescent="0.3">
      <c r="A89" t="s">
        <v>192</v>
      </c>
      <c r="B89" t="str">
        <f>IF(AND(ABS(B86-B87)&lt;$B$3,ABS(B87-B88)&lt;$B$3),"H1",IF(ABS(B86-B87)&gt;=$B$3,IF(ABS(B88-B87)&lt;=ABS(B88-B86),"H2","H2b"),"H3"))</f>
        <v>H1</v>
      </c>
    </row>
    <row r="91" spans="1:11" x14ac:dyDescent="0.3">
      <c r="A91" s="3" t="s">
        <v>194</v>
      </c>
    </row>
    <row r="92" spans="1:11" x14ac:dyDescent="0.3">
      <c r="A92" t="s">
        <v>153</v>
      </c>
      <c r="B92" s="7">
        <v>800</v>
      </c>
      <c r="C92" s="7">
        <v>1600</v>
      </c>
      <c r="D92" s="7">
        <v>800</v>
      </c>
      <c r="E92" s="9">
        <f t="shared" ref="E92:E127" si="16">B92/D92</f>
        <v>1</v>
      </c>
    </row>
    <row r="93" spans="1:11" x14ac:dyDescent="0.3">
      <c r="A93" t="s">
        <v>154</v>
      </c>
      <c r="B93" s="7">
        <v>800</v>
      </c>
      <c r="C93" s="7">
        <f t="shared" ref="C93:C127" si="17">C92+B93-D93</f>
        <v>1600</v>
      </c>
      <c r="D93" s="7">
        <v>800</v>
      </c>
      <c r="E93" s="9">
        <f t="shared" si="16"/>
        <v>1</v>
      </c>
    </row>
    <row r="94" spans="1:11" x14ac:dyDescent="0.3">
      <c r="A94" t="s">
        <v>155</v>
      </c>
      <c r="B94" s="7">
        <v>800</v>
      </c>
      <c r="C94" s="7">
        <f t="shared" si="17"/>
        <v>1600</v>
      </c>
      <c r="D94" s="7">
        <v>800</v>
      </c>
      <c r="E94" s="9">
        <f t="shared" si="16"/>
        <v>1</v>
      </c>
      <c r="F94" s="9">
        <f t="shared" ref="F94:F127" si="18">SUM(B92:B94)/SUM(D92:D94)</f>
        <v>1</v>
      </c>
      <c r="H94" s="9">
        <f t="shared" ref="H94:H127" si="19">C94/AVERAGE(D92:D94)</f>
        <v>2</v>
      </c>
    </row>
    <row r="95" spans="1:11" x14ac:dyDescent="0.3">
      <c r="A95" t="s">
        <v>156</v>
      </c>
      <c r="B95" s="7">
        <v>800</v>
      </c>
      <c r="C95" s="7">
        <f t="shared" si="17"/>
        <v>1600</v>
      </c>
      <c r="D95" s="7">
        <v>800</v>
      </c>
      <c r="E95" s="9">
        <f t="shared" si="16"/>
        <v>1</v>
      </c>
      <c r="F95" s="9">
        <f t="shared" si="18"/>
        <v>1</v>
      </c>
      <c r="H95" s="9">
        <f t="shared" si="19"/>
        <v>2</v>
      </c>
      <c r="J95" s="8">
        <f t="shared" ref="J95:J127" si="20">C95/C92-1</f>
        <v>0</v>
      </c>
    </row>
    <row r="96" spans="1:11" x14ac:dyDescent="0.3">
      <c r="A96" t="s">
        <v>157</v>
      </c>
      <c r="B96" s="7">
        <v>800</v>
      </c>
      <c r="C96" s="7">
        <f t="shared" si="17"/>
        <v>1600</v>
      </c>
      <c r="D96" s="7">
        <v>800</v>
      </c>
      <c r="E96" s="9">
        <f t="shared" si="16"/>
        <v>1</v>
      </c>
      <c r="F96" s="9">
        <f t="shared" si="18"/>
        <v>1</v>
      </c>
      <c r="H96" s="9">
        <f t="shared" si="19"/>
        <v>2</v>
      </c>
      <c r="J96" s="8">
        <f t="shared" si="20"/>
        <v>0</v>
      </c>
    </row>
    <row r="97" spans="1:11" x14ac:dyDescent="0.3">
      <c r="A97" t="s">
        <v>158</v>
      </c>
      <c r="B97" s="7">
        <v>800</v>
      </c>
      <c r="C97" s="7">
        <f t="shared" si="17"/>
        <v>1600</v>
      </c>
      <c r="D97" s="7">
        <v>800</v>
      </c>
      <c r="E97" s="9">
        <f t="shared" si="16"/>
        <v>1</v>
      </c>
      <c r="F97" s="9">
        <f t="shared" si="18"/>
        <v>1</v>
      </c>
      <c r="H97" s="9">
        <f t="shared" si="19"/>
        <v>2</v>
      </c>
      <c r="J97" s="8">
        <f t="shared" si="20"/>
        <v>0</v>
      </c>
    </row>
    <row r="98" spans="1:11" x14ac:dyDescent="0.3">
      <c r="A98" t="s">
        <v>159</v>
      </c>
      <c r="B98" s="7">
        <v>800</v>
      </c>
      <c r="C98" s="7">
        <f t="shared" si="17"/>
        <v>1600</v>
      </c>
      <c r="D98" s="7">
        <v>800</v>
      </c>
      <c r="E98" s="9">
        <f t="shared" si="16"/>
        <v>1</v>
      </c>
      <c r="F98" s="9">
        <f t="shared" si="18"/>
        <v>1</v>
      </c>
      <c r="H98" s="9">
        <f t="shared" si="19"/>
        <v>2</v>
      </c>
      <c r="J98" s="8">
        <f t="shared" si="20"/>
        <v>0</v>
      </c>
    </row>
    <row r="99" spans="1:11" x14ac:dyDescent="0.3">
      <c r="A99" t="s">
        <v>160</v>
      </c>
      <c r="B99" s="7">
        <v>800</v>
      </c>
      <c r="C99" s="7">
        <f t="shared" si="17"/>
        <v>1600</v>
      </c>
      <c r="D99" s="7">
        <v>800</v>
      </c>
      <c r="E99" s="9">
        <f t="shared" si="16"/>
        <v>1</v>
      </c>
      <c r="F99" s="9">
        <f t="shared" si="18"/>
        <v>1</v>
      </c>
      <c r="H99" s="9">
        <f t="shared" si="19"/>
        <v>2</v>
      </c>
      <c r="J99" s="8">
        <f t="shared" si="20"/>
        <v>0</v>
      </c>
    </row>
    <row r="100" spans="1:11" x14ac:dyDescent="0.3">
      <c r="A100" t="s">
        <v>161</v>
      </c>
      <c r="B100" s="7">
        <v>800</v>
      </c>
      <c r="C100" s="7">
        <f t="shared" si="17"/>
        <v>1600</v>
      </c>
      <c r="D100" s="7">
        <v>800</v>
      </c>
      <c r="E100" s="9">
        <f t="shared" si="16"/>
        <v>1</v>
      </c>
      <c r="F100" s="9">
        <f t="shared" si="18"/>
        <v>1</v>
      </c>
      <c r="H100" s="9">
        <f t="shared" si="19"/>
        <v>2</v>
      </c>
      <c r="J100" s="8">
        <f t="shared" si="20"/>
        <v>0</v>
      </c>
    </row>
    <row r="101" spans="1:11" x14ac:dyDescent="0.3">
      <c r="A101" t="s">
        <v>162</v>
      </c>
      <c r="B101" s="7">
        <v>800</v>
      </c>
      <c r="C101" s="7">
        <f t="shared" si="17"/>
        <v>1600</v>
      </c>
      <c r="D101" s="7">
        <v>800</v>
      </c>
      <c r="E101" s="9">
        <f t="shared" si="16"/>
        <v>1</v>
      </c>
      <c r="F101" s="9">
        <f t="shared" si="18"/>
        <v>1</v>
      </c>
      <c r="H101" s="9">
        <f t="shared" si="19"/>
        <v>2</v>
      </c>
      <c r="J101" s="8">
        <f t="shared" si="20"/>
        <v>0</v>
      </c>
    </row>
    <row r="102" spans="1:11" x14ac:dyDescent="0.3">
      <c r="A102" t="s">
        <v>163</v>
      </c>
      <c r="B102" s="7">
        <v>800</v>
      </c>
      <c r="C102" s="7">
        <f t="shared" si="17"/>
        <v>1600</v>
      </c>
      <c r="D102" s="7">
        <v>800</v>
      </c>
      <c r="E102" s="9">
        <f t="shared" si="16"/>
        <v>1</v>
      </c>
      <c r="F102" s="9">
        <f t="shared" si="18"/>
        <v>1</v>
      </c>
      <c r="H102" s="9">
        <f t="shared" si="19"/>
        <v>2</v>
      </c>
      <c r="J102" s="8">
        <f t="shared" si="20"/>
        <v>0</v>
      </c>
    </row>
    <row r="103" spans="1:11" x14ac:dyDescent="0.3">
      <c r="A103" t="s">
        <v>164</v>
      </c>
      <c r="B103" s="7">
        <v>800</v>
      </c>
      <c r="C103" s="7">
        <f t="shared" si="17"/>
        <v>1600</v>
      </c>
      <c r="D103" s="7">
        <v>800</v>
      </c>
      <c r="E103" s="9">
        <f t="shared" si="16"/>
        <v>1</v>
      </c>
      <c r="F103" s="9">
        <f t="shared" si="18"/>
        <v>1</v>
      </c>
      <c r="G103" s="9">
        <f t="shared" ref="G103:G127" si="21">SUM(B92:B103)/SUM(D92:D103)</f>
        <v>1</v>
      </c>
      <c r="H103" s="9">
        <f t="shared" si="19"/>
        <v>2</v>
      </c>
      <c r="I103" s="9">
        <f t="shared" ref="I103:I127" si="22">C103/AVERAGE(D92:D103)</f>
        <v>2</v>
      </c>
      <c r="J103" s="8">
        <f t="shared" si="20"/>
        <v>0</v>
      </c>
    </row>
    <row r="104" spans="1:11" x14ac:dyDescent="0.3">
      <c r="A104" t="s">
        <v>165</v>
      </c>
      <c r="B104" s="7">
        <v>742.5</v>
      </c>
      <c r="C104" s="7">
        <f t="shared" si="17"/>
        <v>1547.1</v>
      </c>
      <c r="D104" s="7">
        <v>795.4</v>
      </c>
      <c r="E104" s="9">
        <f t="shared" si="16"/>
        <v>0.93349258234850396</v>
      </c>
      <c r="F104" s="9">
        <f t="shared" si="18"/>
        <v>0.97791600567754855</v>
      </c>
      <c r="G104" s="9">
        <f t="shared" si="21"/>
        <v>0.99448694165954521</v>
      </c>
      <c r="H104" s="9">
        <f t="shared" si="19"/>
        <v>1.93758871169742</v>
      </c>
      <c r="I104" s="9">
        <f t="shared" si="22"/>
        <v>1.9348020926694041</v>
      </c>
      <c r="J104" s="8">
        <f t="shared" si="20"/>
        <v>-3.3062500000000106E-2</v>
      </c>
      <c r="K104" s="8">
        <f t="shared" ref="K104:K127" si="23">C104/C92-1</f>
        <v>-3.3062500000000106E-2</v>
      </c>
    </row>
    <row r="105" spans="1:11" x14ac:dyDescent="0.3">
      <c r="A105" t="s">
        <v>166</v>
      </c>
      <c r="B105" s="7">
        <v>742.5</v>
      </c>
      <c r="C105" s="7">
        <f t="shared" si="17"/>
        <v>1547.1</v>
      </c>
      <c r="D105" s="7">
        <v>742.5</v>
      </c>
      <c r="E105" s="9">
        <f t="shared" si="16"/>
        <v>1</v>
      </c>
      <c r="F105" s="9">
        <f t="shared" si="18"/>
        <v>0.97737285598186407</v>
      </c>
      <c r="G105" s="9">
        <f t="shared" si="21"/>
        <v>0.99445370574235425</v>
      </c>
      <c r="H105" s="9">
        <f t="shared" si="19"/>
        <v>1.9852431669446937</v>
      </c>
      <c r="I105" s="9">
        <f t="shared" si="22"/>
        <v>1.9464662032522884</v>
      </c>
      <c r="J105" s="8">
        <f t="shared" si="20"/>
        <v>-3.3062500000000106E-2</v>
      </c>
      <c r="K105" s="8">
        <f t="shared" si="23"/>
        <v>-3.3062500000000106E-2</v>
      </c>
    </row>
    <row r="106" spans="1:11" x14ac:dyDescent="0.3">
      <c r="A106" t="s">
        <v>167</v>
      </c>
      <c r="B106" s="7">
        <v>742.5</v>
      </c>
      <c r="C106" s="7">
        <f t="shared" si="17"/>
        <v>1547.1</v>
      </c>
      <c r="D106" s="7">
        <v>742.5</v>
      </c>
      <c r="E106" s="9">
        <f t="shared" si="16"/>
        <v>1</v>
      </c>
      <c r="F106" s="9">
        <f t="shared" si="18"/>
        <v>0.97680231538326601</v>
      </c>
      <c r="G106" s="9">
        <f t="shared" si="21"/>
        <v>0.99442006666385385</v>
      </c>
      <c r="H106" s="9">
        <f t="shared" si="19"/>
        <v>2.035300824416769</v>
      </c>
      <c r="I106" s="9">
        <f t="shared" si="22"/>
        <v>1.9582718028775157</v>
      </c>
      <c r="J106" s="8">
        <f t="shared" si="20"/>
        <v>-3.3062500000000106E-2</v>
      </c>
      <c r="K106" s="8">
        <f t="shared" si="23"/>
        <v>-3.3062500000000106E-2</v>
      </c>
    </row>
    <row r="107" spans="1:11" x14ac:dyDescent="0.3">
      <c r="A107" t="s">
        <v>168</v>
      </c>
      <c r="B107" s="7">
        <v>742.5</v>
      </c>
      <c r="C107" s="7">
        <f t="shared" si="17"/>
        <v>1547.1</v>
      </c>
      <c r="D107" s="7">
        <v>742.5</v>
      </c>
      <c r="E107" s="9">
        <f t="shared" si="16"/>
        <v>1</v>
      </c>
      <c r="F107" s="9">
        <f t="shared" si="18"/>
        <v>1</v>
      </c>
      <c r="G107" s="9">
        <f t="shared" si="21"/>
        <v>0.99438601704358531</v>
      </c>
      <c r="H107" s="9">
        <f t="shared" si="19"/>
        <v>2.0836363636363635</v>
      </c>
      <c r="I107" s="9">
        <f t="shared" si="22"/>
        <v>1.9702214817094523</v>
      </c>
      <c r="J107" s="8">
        <f t="shared" si="20"/>
        <v>0</v>
      </c>
      <c r="K107" s="8">
        <f t="shared" si="23"/>
        <v>-3.3062500000000106E-2</v>
      </c>
    </row>
    <row r="108" spans="1:11" x14ac:dyDescent="0.3">
      <c r="A108" t="s">
        <v>169</v>
      </c>
      <c r="B108" s="7">
        <v>742.5</v>
      </c>
      <c r="C108" s="7">
        <f t="shared" si="17"/>
        <v>1547.1</v>
      </c>
      <c r="D108" s="7">
        <v>742.5</v>
      </c>
      <c r="E108" s="9">
        <f t="shared" si="16"/>
        <v>1</v>
      </c>
      <c r="F108" s="9">
        <f t="shared" si="18"/>
        <v>1</v>
      </c>
      <c r="G108" s="9">
        <f t="shared" si="21"/>
        <v>0.99435154931983694</v>
      </c>
      <c r="H108" s="9">
        <f t="shared" si="19"/>
        <v>2.0836363636363635</v>
      </c>
      <c r="I108" s="9">
        <f t="shared" si="22"/>
        <v>1.9823178935229675</v>
      </c>
      <c r="J108" s="8">
        <f t="shared" si="20"/>
        <v>0</v>
      </c>
      <c r="K108" s="8">
        <f t="shared" si="23"/>
        <v>-3.3062500000000106E-2</v>
      </c>
    </row>
    <row r="109" spans="1:11" x14ac:dyDescent="0.3">
      <c r="A109" t="s">
        <v>170</v>
      </c>
      <c r="B109" s="7">
        <v>742.5</v>
      </c>
      <c r="C109" s="7">
        <f t="shared" si="17"/>
        <v>1547.1</v>
      </c>
      <c r="D109" s="7">
        <v>742.5</v>
      </c>
      <c r="E109" s="9">
        <f t="shared" si="16"/>
        <v>1</v>
      </c>
      <c r="F109" s="9">
        <f t="shared" si="18"/>
        <v>1</v>
      </c>
      <c r="G109" s="9">
        <f t="shared" si="21"/>
        <v>0.99431665574404537</v>
      </c>
      <c r="H109" s="9">
        <f t="shared" si="19"/>
        <v>2.0836363636363635</v>
      </c>
      <c r="I109" s="9">
        <f t="shared" si="22"/>
        <v>1.9945637576682174</v>
      </c>
      <c r="J109" s="8">
        <f t="shared" si="20"/>
        <v>0</v>
      </c>
      <c r="K109" s="8">
        <f t="shared" si="23"/>
        <v>-3.3062500000000106E-2</v>
      </c>
    </row>
    <row r="110" spans="1:11" x14ac:dyDescent="0.3">
      <c r="A110" t="s">
        <v>171</v>
      </c>
      <c r="B110" s="7">
        <v>742.5</v>
      </c>
      <c r="C110" s="7">
        <f t="shared" si="17"/>
        <v>1547.1</v>
      </c>
      <c r="D110" s="7">
        <v>742.5</v>
      </c>
      <c r="E110" s="9">
        <f t="shared" si="16"/>
        <v>1</v>
      </c>
      <c r="F110" s="9">
        <f t="shared" si="18"/>
        <v>1</v>
      </c>
      <c r="G110" s="9">
        <f t="shared" si="21"/>
        <v>0.99428132837498928</v>
      </c>
      <c r="H110" s="9">
        <f t="shared" si="19"/>
        <v>2.0836363636363635</v>
      </c>
      <c r="I110" s="9">
        <f t="shared" si="22"/>
        <v>2.0069618611087088</v>
      </c>
      <c r="J110" s="8">
        <f t="shared" si="20"/>
        <v>0</v>
      </c>
      <c r="K110" s="8">
        <f t="shared" si="23"/>
        <v>-3.3062500000000106E-2</v>
      </c>
    </row>
    <row r="111" spans="1:11" x14ac:dyDescent="0.3">
      <c r="A111" t="s">
        <v>172</v>
      </c>
      <c r="B111" s="7">
        <v>742.5</v>
      </c>
      <c r="C111" s="7">
        <f t="shared" si="17"/>
        <v>1547.1</v>
      </c>
      <c r="D111" s="7">
        <v>742.5</v>
      </c>
      <c r="E111" s="9">
        <f t="shared" si="16"/>
        <v>1</v>
      </c>
      <c r="F111" s="9">
        <f t="shared" si="18"/>
        <v>1</v>
      </c>
      <c r="G111" s="9">
        <f t="shared" si="21"/>
        <v>0.99424555907276269</v>
      </c>
      <c r="H111" s="9">
        <f t="shared" si="19"/>
        <v>2.0836363636363635</v>
      </c>
      <c r="I111" s="9">
        <f t="shared" si="22"/>
        <v>2.0195150605358485</v>
      </c>
      <c r="J111" s="8">
        <f t="shared" si="20"/>
        <v>0</v>
      </c>
      <c r="K111" s="8">
        <f t="shared" si="23"/>
        <v>-3.3062500000000106E-2</v>
      </c>
    </row>
    <row r="112" spans="1:11" x14ac:dyDescent="0.3">
      <c r="A112" t="s">
        <v>173</v>
      </c>
      <c r="B112" s="7">
        <v>742.5</v>
      </c>
      <c r="C112" s="7">
        <f t="shared" si="17"/>
        <v>1547.1</v>
      </c>
      <c r="D112" s="7">
        <v>742.5</v>
      </c>
      <c r="E112" s="9">
        <f t="shared" si="16"/>
        <v>1</v>
      </c>
      <c r="F112" s="9">
        <f t="shared" si="18"/>
        <v>1</v>
      </c>
      <c r="G112" s="9">
        <f t="shared" si="21"/>
        <v>0.99420933949252366</v>
      </c>
      <c r="H112" s="9">
        <f t="shared" si="19"/>
        <v>2.0836363636363635</v>
      </c>
      <c r="I112" s="9">
        <f t="shared" si="22"/>
        <v>2.0322262845633468</v>
      </c>
      <c r="J112" s="8">
        <f t="shared" si="20"/>
        <v>0</v>
      </c>
      <c r="K112" s="8">
        <f t="shared" si="23"/>
        <v>-3.3062500000000106E-2</v>
      </c>
    </row>
    <row r="113" spans="1:11" x14ac:dyDescent="0.3">
      <c r="A113" t="s">
        <v>174</v>
      </c>
      <c r="B113" s="7">
        <v>742.5</v>
      </c>
      <c r="C113" s="7">
        <f t="shared" si="17"/>
        <v>1547.1</v>
      </c>
      <c r="D113" s="7">
        <v>742.5</v>
      </c>
      <c r="E113" s="9">
        <f t="shared" si="16"/>
        <v>1</v>
      </c>
      <c r="F113" s="9">
        <f t="shared" si="18"/>
        <v>1</v>
      </c>
      <c r="G113" s="9">
        <f t="shared" si="21"/>
        <v>0.99417266107800262</v>
      </c>
      <c r="H113" s="9">
        <f t="shared" si="19"/>
        <v>2.0836363636363635</v>
      </c>
      <c r="I113" s="9">
        <f t="shared" si="22"/>
        <v>2.0450985360050229</v>
      </c>
      <c r="J113" s="8">
        <f t="shared" si="20"/>
        <v>0</v>
      </c>
      <c r="K113" s="8">
        <f t="shared" si="23"/>
        <v>-3.3062500000000106E-2</v>
      </c>
    </row>
    <row r="114" spans="1:11" x14ac:dyDescent="0.3">
      <c r="A114" t="s">
        <v>175</v>
      </c>
      <c r="B114" s="7">
        <v>742.5</v>
      </c>
      <c r="C114" s="7">
        <f t="shared" si="17"/>
        <v>1547.1</v>
      </c>
      <c r="D114" s="7">
        <v>742.5</v>
      </c>
      <c r="E114" s="9">
        <f t="shared" si="16"/>
        <v>1</v>
      </c>
      <c r="F114" s="9">
        <f t="shared" si="18"/>
        <v>1</v>
      </c>
      <c r="G114" s="9">
        <f t="shared" si="21"/>
        <v>0.99413551505476483</v>
      </c>
      <c r="H114" s="9">
        <f t="shared" si="19"/>
        <v>2.0836363636363635</v>
      </c>
      <c r="I114" s="9">
        <f t="shared" si="22"/>
        <v>2.0581348942397235</v>
      </c>
      <c r="J114" s="8">
        <f t="shared" si="20"/>
        <v>0</v>
      </c>
      <c r="K114" s="8">
        <f t="shared" si="23"/>
        <v>-3.3062500000000106E-2</v>
      </c>
    </row>
    <row r="115" spans="1:11" x14ac:dyDescent="0.3">
      <c r="A115" t="s">
        <v>176</v>
      </c>
      <c r="B115" s="7">
        <v>742.5</v>
      </c>
      <c r="C115" s="7">
        <f t="shared" si="17"/>
        <v>1547.1</v>
      </c>
      <c r="D115" s="7">
        <v>742.5</v>
      </c>
      <c r="E115" s="9">
        <f t="shared" si="16"/>
        <v>1</v>
      </c>
      <c r="F115" s="9">
        <f t="shared" si="18"/>
        <v>1</v>
      </c>
      <c r="G115" s="9">
        <f t="shared" si="21"/>
        <v>0.99409789242321123</v>
      </c>
      <c r="H115" s="9">
        <f t="shared" si="19"/>
        <v>2.0836363636363635</v>
      </c>
      <c r="I115" s="9">
        <f t="shared" si="22"/>
        <v>2.0713385176672729</v>
      </c>
      <c r="J115" s="8">
        <f t="shared" si="20"/>
        <v>0</v>
      </c>
      <c r="K115" s="8">
        <f t="shared" si="23"/>
        <v>-3.3062500000000106E-2</v>
      </c>
    </row>
    <row r="116" spans="1:11" x14ac:dyDescent="0.3">
      <c r="A116" t="s">
        <v>177</v>
      </c>
      <c r="B116" s="7">
        <v>867.2</v>
      </c>
      <c r="C116" s="7">
        <f t="shared" si="17"/>
        <v>1661.8000000000002</v>
      </c>
      <c r="D116" s="7">
        <v>752.5</v>
      </c>
      <c r="E116" s="9">
        <f t="shared" si="16"/>
        <v>1.1524252491694353</v>
      </c>
      <c r="F116" s="9">
        <f t="shared" si="18"/>
        <v>1.0512625698324021</v>
      </c>
      <c r="G116" s="9">
        <f t="shared" si="21"/>
        <v>1.0128587443946189</v>
      </c>
      <c r="H116" s="9">
        <f t="shared" si="19"/>
        <v>2.2281117318435757</v>
      </c>
      <c r="I116" s="9">
        <f t="shared" si="22"/>
        <v>2.2356053811659193</v>
      </c>
      <c r="J116" s="8">
        <f t="shared" si="20"/>
        <v>7.4138711136966018E-2</v>
      </c>
      <c r="K116" s="8">
        <f t="shared" si="23"/>
        <v>7.4138711136966018E-2</v>
      </c>
    </row>
    <row r="117" spans="1:11" x14ac:dyDescent="0.3">
      <c r="A117" t="s">
        <v>178</v>
      </c>
      <c r="B117" s="7">
        <v>867.2</v>
      </c>
      <c r="C117" s="7">
        <f t="shared" si="17"/>
        <v>1661.8</v>
      </c>
      <c r="D117" s="7">
        <v>867.2</v>
      </c>
      <c r="E117" s="9">
        <f t="shared" si="16"/>
        <v>1</v>
      </c>
      <c r="F117" s="9">
        <f t="shared" si="18"/>
        <v>1.0485564304461943</v>
      </c>
      <c r="G117" s="9">
        <f t="shared" si="21"/>
        <v>1.0126814598604708</v>
      </c>
      <c r="H117" s="9">
        <f t="shared" si="19"/>
        <v>2.1104902209804419</v>
      </c>
      <c r="I117" s="9">
        <f t="shared" si="22"/>
        <v>2.2047829115393545</v>
      </c>
      <c r="J117" s="8">
        <f t="shared" si="20"/>
        <v>7.4138711136966018E-2</v>
      </c>
      <c r="K117" s="8">
        <f t="shared" si="23"/>
        <v>7.4138711136966018E-2</v>
      </c>
    </row>
    <row r="118" spans="1:11" x14ac:dyDescent="0.3">
      <c r="A118" t="s">
        <v>179</v>
      </c>
      <c r="B118" s="7">
        <v>867.2</v>
      </c>
      <c r="C118" s="7">
        <f t="shared" si="17"/>
        <v>1661.8</v>
      </c>
      <c r="D118" s="7">
        <v>867.2</v>
      </c>
      <c r="E118" s="9">
        <f t="shared" si="16"/>
        <v>1</v>
      </c>
      <c r="F118" s="9">
        <f t="shared" si="18"/>
        <v>1.0461216775905746</v>
      </c>
      <c r="G118" s="9">
        <f t="shared" si="21"/>
        <v>1.0125089973171635</v>
      </c>
      <c r="H118" s="9">
        <f t="shared" si="19"/>
        <v>2.0046644416743735</v>
      </c>
      <c r="I118" s="9">
        <f t="shared" si="22"/>
        <v>2.1747987872707042</v>
      </c>
      <c r="J118" s="8">
        <f t="shared" si="20"/>
        <v>7.4138711136966018E-2</v>
      </c>
      <c r="K118" s="8">
        <f t="shared" si="23"/>
        <v>7.4138711136966018E-2</v>
      </c>
    </row>
    <row r="119" spans="1:11" x14ac:dyDescent="0.3">
      <c r="A119" t="s">
        <v>180</v>
      </c>
      <c r="B119" s="7">
        <v>867.2</v>
      </c>
      <c r="C119" s="7">
        <f t="shared" si="17"/>
        <v>1661.8</v>
      </c>
      <c r="D119" s="7">
        <v>867.2</v>
      </c>
      <c r="E119" s="9">
        <f t="shared" si="16"/>
        <v>1</v>
      </c>
      <c r="F119" s="9">
        <f t="shared" si="18"/>
        <v>1</v>
      </c>
      <c r="G119" s="9">
        <f t="shared" si="21"/>
        <v>1.0123411626730938</v>
      </c>
      <c r="H119" s="9">
        <f t="shared" si="19"/>
        <v>1.9162822878228778</v>
      </c>
      <c r="I119" s="9">
        <f t="shared" si="22"/>
        <v>2.1456192638340452</v>
      </c>
      <c r="J119" s="8">
        <f t="shared" si="20"/>
        <v>0</v>
      </c>
      <c r="K119" s="8">
        <f t="shared" si="23"/>
        <v>7.4138711136966018E-2</v>
      </c>
    </row>
    <row r="120" spans="1:11" x14ac:dyDescent="0.3">
      <c r="A120" t="s">
        <v>181</v>
      </c>
      <c r="B120" s="7">
        <v>867.2</v>
      </c>
      <c r="C120" s="7">
        <f t="shared" si="17"/>
        <v>1661.8</v>
      </c>
      <c r="D120" s="7">
        <v>867.2</v>
      </c>
      <c r="E120" s="9">
        <f t="shared" si="16"/>
        <v>1</v>
      </c>
      <c r="F120" s="9">
        <f t="shared" si="18"/>
        <v>1</v>
      </c>
      <c r="G120" s="9">
        <f t="shared" si="21"/>
        <v>1.0121777721153438</v>
      </c>
      <c r="H120" s="9">
        <f t="shared" si="19"/>
        <v>1.9162822878228778</v>
      </c>
      <c r="I120" s="9">
        <f t="shared" si="22"/>
        <v>2.1172123837431518</v>
      </c>
      <c r="J120" s="8">
        <f t="shared" si="20"/>
        <v>0</v>
      </c>
      <c r="K120" s="8">
        <f t="shared" si="23"/>
        <v>7.4138711136966018E-2</v>
      </c>
    </row>
    <row r="121" spans="1:11" x14ac:dyDescent="0.3">
      <c r="A121" t="s">
        <v>182</v>
      </c>
      <c r="B121" s="7">
        <v>867.2</v>
      </c>
      <c r="C121" s="7">
        <f t="shared" si="17"/>
        <v>1661.8</v>
      </c>
      <c r="D121" s="7">
        <v>867.2</v>
      </c>
      <c r="E121" s="9">
        <f t="shared" si="16"/>
        <v>1</v>
      </c>
      <c r="F121" s="9">
        <f t="shared" si="18"/>
        <v>1</v>
      </c>
      <c r="G121" s="9">
        <f t="shared" si="21"/>
        <v>1.0120186514381517</v>
      </c>
      <c r="H121" s="9">
        <f t="shared" si="19"/>
        <v>1.9162822878228778</v>
      </c>
      <c r="I121" s="9">
        <f t="shared" si="22"/>
        <v>2.0895478597998638</v>
      </c>
      <c r="J121" s="8">
        <f t="shared" si="20"/>
        <v>0</v>
      </c>
      <c r="K121" s="8">
        <f t="shared" si="23"/>
        <v>7.4138711136966018E-2</v>
      </c>
    </row>
    <row r="122" spans="1:11" x14ac:dyDescent="0.3">
      <c r="A122" t="s">
        <v>183</v>
      </c>
      <c r="B122" s="7">
        <v>867.2</v>
      </c>
      <c r="C122" s="7">
        <f t="shared" si="17"/>
        <v>1661.8</v>
      </c>
      <c r="D122" s="7">
        <v>867.2</v>
      </c>
      <c r="E122" s="9">
        <f t="shared" si="16"/>
        <v>1</v>
      </c>
      <c r="F122" s="9">
        <f t="shared" si="18"/>
        <v>1</v>
      </c>
      <c r="G122" s="9">
        <f t="shared" si="21"/>
        <v>1.0118636354233466</v>
      </c>
      <c r="H122" s="9">
        <f t="shared" si="19"/>
        <v>1.9162822878228778</v>
      </c>
      <c r="I122" s="9">
        <f t="shared" si="22"/>
        <v>2.0625969673775884</v>
      </c>
      <c r="J122" s="8">
        <f t="shared" si="20"/>
        <v>0</v>
      </c>
      <c r="K122" s="8">
        <f t="shared" si="23"/>
        <v>7.4138711136966018E-2</v>
      </c>
    </row>
    <row r="123" spans="1:11" x14ac:dyDescent="0.3">
      <c r="A123" t="s">
        <v>184</v>
      </c>
      <c r="B123" s="7">
        <v>867.2</v>
      </c>
      <c r="C123" s="7">
        <f t="shared" si="17"/>
        <v>1661.8</v>
      </c>
      <c r="D123" s="7">
        <v>867.2</v>
      </c>
      <c r="E123" s="9">
        <f t="shared" si="16"/>
        <v>1</v>
      </c>
      <c r="F123" s="9">
        <f t="shared" si="18"/>
        <v>1</v>
      </c>
      <c r="G123" s="9">
        <f t="shared" si="21"/>
        <v>1.0117125672681229</v>
      </c>
      <c r="H123" s="9">
        <f t="shared" si="19"/>
        <v>1.9162822878228778</v>
      </c>
      <c r="I123" s="9">
        <f t="shared" si="22"/>
        <v>2.0363324449345956</v>
      </c>
      <c r="J123" s="8">
        <f t="shared" si="20"/>
        <v>0</v>
      </c>
      <c r="K123" s="8">
        <f t="shared" si="23"/>
        <v>7.4138711136966018E-2</v>
      </c>
    </row>
    <row r="124" spans="1:11" x14ac:dyDescent="0.3">
      <c r="A124" t="s">
        <v>185</v>
      </c>
      <c r="B124" s="7">
        <v>867.2</v>
      </c>
      <c r="C124" s="7">
        <f t="shared" si="17"/>
        <v>1661.8</v>
      </c>
      <c r="D124" s="7">
        <v>867.2</v>
      </c>
      <c r="E124" s="9">
        <f t="shared" si="16"/>
        <v>1</v>
      </c>
      <c r="F124" s="9">
        <f t="shared" si="18"/>
        <v>1</v>
      </c>
      <c r="G124" s="9">
        <f t="shared" si="21"/>
        <v>1.0115652980559813</v>
      </c>
      <c r="H124" s="9">
        <f t="shared" si="19"/>
        <v>1.9162822878228778</v>
      </c>
      <c r="I124" s="9">
        <f t="shared" si="22"/>
        <v>2.0107284020327496</v>
      </c>
      <c r="J124" s="8">
        <f t="shared" si="20"/>
        <v>0</v>
      </c>
      <c r="K124" s="8">
        <f t="shared" si="23"/>
        <v>7.4138711136966018E-2</v>
      </c>
    </row>
    <row r="125" spans="1:11" x14ac:dyDescent="0.3">
      <c r="A125" t="s">
        <v>186</v>
      </c>
      <c r="B125" s="7">
        <v>867.2</v>
      </c>
      <c r="C125" s="7">
        <f t="shared" si="17"/>
        <v>1661.8</v>
      </c>
      <c r="D125" s="7">
        <v>867.2</v>
      </c>
      <c r="E125" s="9">
        <f t="shared" si="16"/>
        <v>1</v>
      </c>
      <c r="F125" s="9">
        <f t="shared" si="18"/>
        <v>1</v>
      </c>
      <c r="G125" s="9">
        <f t="shared" si="21"/>
        <v>1.0114216862670902</v>
      </c>
      <c r="H125" s="9">
        <f t="shared" si="19"/>
        <v>1.9162822878228778</v>
      </c>
      <c r="I125" s="9">
        <f t="shared" si="22"/>
        <v>1.9857602342092944</v>
      </c>
      <c r="J125" s="8">
        <f t="shared" si="20"/>
        <v>0</v>
      </c>
      <c r="K125" s="8">
        <f t="shared" si="23"/>
        <v>7.4138711136966018E-2</v>
      </c>
    </row>
    <row r="126" spans="1:11" x14ac:dyDescent="0.3">
      <c r="A126" t="s">
        <v>187</v>
      </c>
      <c r="B126" s="7">
        <v>867.2</v>
      </c>
      <c r="C126" s="7">
        <f t="shared" si="17"/>
        <v>1661.8</v>
      </c>
      <c r="D126" s="7">
        <v>867.2</v>
      </c>
      <c r="E126" s="9">
        <f t="shared" si="16"/>
        <v>1</v>
      </c>
      <c r="F126" s="9">
        <f t="shared" si="18"/>
        <v>1</v>
      </c>
      <c r="G126" s="9">
        <f t="shared" si="21"/>
        <v>1.011281597324678</v>
      </c>
      <c r="H126" s="9">
        <f t="shared" si="19"/>
        <v>1.9162822878228778</v>
      </c>
      <c r="I126" s="9">
        <f t="shared" si="22"/>
        <v>1.9614045441133077</v>
      </c>
      <c r="J126" s="8">
        <f t="shared" si="20"/>
        <v>0</v>
      </c>
      <c r="K126" s="8">
        <f t="shared" si="23"/>
        <v>7.4138711136966018E-2</v>
      </c>
    </row>
    <row r="127" spans="1:11" x14ac:dyDescent="0.3">
      <c r="A127" t="s">
        <v>188</v>
      </c>
      <c r="B127" s="7">
        <v>867.2</v>
      </c>
      <c r="C127" s="7">
        <f t="shared" si="17"/>
        <v>1661.8</v>
      </c>
      <c r="D127" s="7">
        <v>867.2</v>
      </c>
      <c r="E127" s="9">
        <f t="shared" si="16"/>
        <v>1</v>
      </c>
      <c r="F127" s="9">
        <f t="shared" si="18"/>
        <v>1</v>
      </c>
      <c r="G127" s="9">
        <f t="shared" si="21"/>
        <v>1.0111449031744026</v>
      </c>
      <c r="H127" s="9">
        <f t="shared" si="19"/>
        <v>1.9162822878228778</v>
      </c>
      <c r="I127" s="9">
        <f t="shared" si="22"/>
        <v>1.9376390683754867</v>
      </c>
      <c r="J127" s="8">
        <f t="shared" si="20"/>
        <v>0</v>
      </c>
      <c r="K127" s="8">
        <f t="shared" si="23"/>
        <v>7.4138711136966018E-2</v>
      </c>
    </row>
    <row r="128" spans="1:11" x14ac:dyDescent="0.3">
      <c r="A128" t="s">
        <v>189</v>
      </c>
      <c r="B128" s="11">
        <f>(SUM(B116:B127)/SUM(B92:B103)-1)/24</f>
        <v>3.5000000000000031E-3</v>
      </c>
    </row>
    <row r="129" spans="1:10" x14ac:dyDescent="0.3">
      <c r="A129" t="s">
        <v>190</v>
      </c>
      <c r="B129" s="11">
        <f>(SUM(B116:B127)/SUM(B104:B115)-1)/12</f>
        <v>1.3995510662177338E-2</v>
      </c>
    </row>
    <row r="130" spans="1:10" x14ac:dyDescent="0.3">
      <c r="A130" t="s">
        <v>191</v>
      </c>
      <c r="B130" s="11">
        <f>(SUM(B125:B127)/SUM(B113:B115)-1)/12</f>
        <v>1.3995510662177338E-2</v>
      </c>
    </row>
    <row r="131" spans="1:10" x14ac:dyDescent="0.3">
      <c r="A131" t="s">
        <v>192</v>
      </c>
      <c r="B131" t="str">
        <f>IF(AND(ABS(B128-B129)&lt;$B$3,ABS(B129-B130)&lt;$B$3),"H1",IF(ABS(B128-B129)&gt;=$B$3,IF(ABS(B130-B129)&lt;=ABS(B130-B128),"H2","H2b"),"H3"))</f>
        <v>H2</v>
      </c>
    </row>
    <row r="133" spans="1:10" x14ac:dyDescent="0.3">
      <c r="A133" s="3" t="s">
        <v>195</v>
      </c>
    </row>
    <row r="134" spans="1:10" x14ac:dyDescent="0.3">
      <c r="A134" t="s">
        <v>153</v>
      </c>
      <c r="B134" s="7">
        <v>1200</v>
      </c>
      <c r="C134" s="7">
        <v>2400</v>
      </c>
      <c r="D134" s="7">
        <v>1200</v>
      </c>
      <c r="E134" s="9">
        <f t="shared" ref="E134:E169" si="24">B134/D134</f>
        <v>1</v>
      </c>
    </row>
    <row r="135" spans="1:10" x14ac:dyDescent="0.3">
      <c r="A135" t="s">
        <v>154</v>
      </c>
      <c r="B135" s="7">
        <v>1200</v>
      </c>
      <c r="C135" s="7">
        <f t="shared" ref="C135:C169" si="25">C134+B135-D135</f>
        <v>2400</v>
      </c>
      <c r="D135" s="7">
        <v>1200</v>
      </c>
      <c r="E135" s="9">
        <f t="shared" si="24"/>
        <v>1</v>
      </c>
    </row>
    <row r="136" spans="1:10" x14ac:dyDescent="0.3">
      <c r="A136" t="s">
        <v>155</v>
      </c>
      <c r="B136" s="7">
        <v>1200</v>
      </c>
      <c r="C136" s="7">
        <f t="shared" si="25"/>
        <v>2400</v>
      </c>
      <c r="D136" s="7">
        <v>1200</v>
      </c>
      <c r="E136" s="9">
        <f t="shared" si="24"/>
        <v>1</v>
      </c>
      <c r="F136" s="9">
        <f t="shared" ref="F136:F169" si="26">SUM(B134:B136)/SUM(D134:D136)</f>
        <v>1</v>
      </c>
      <c r="H136" s="9">
        <f t="shared" ref="H136:H169" si="27">C136/AVERAGE(D134:D136)</f>
        <v>2</v>
      </c>
    </row>
    <row r="137" spans="1:10" x14ac:dyDescent="0.3">
      <c r="A137" t="s">
        <v>156</v>
      </c>
      <c r="B137" s="7">
        <v>1200</v>
      </c>
      <c r="C137" s="7">
        <f t="shared" si="25"/>
        <v>2400</v>
      </c>
      <c r="D137" s="7">
        <v>1200</v>
      </c>
      <c r="E137" s="9">
        <f t="shared" si="24"/>
        <v>1</v>
      </c>
      <c r="F137" s="9">
        <f t="shared" si="26"/>
        <v>1</v>
      </c>
      <c r="H137" s="9">
        <f t="shared" si="27"/>
        <v>2</v>
      </c>
      <c r="J137" s="8">
        <f t="shared" ref="J137:J169" si="28">C137/C134-1</f>
        <v>0</v>
      </c>
    </row>
    <row r="138" spans="1:10" x14ac:dyDescent="0.3">
      <c r="A138" t="s">
        <v>157</v>
      </c>
      <c r="B138" s="7">
        <v>1200</v>
      </c>
      <c r="C138" s="7">
        <f t="shared" si="25"/>
        <v>2400</v>
      </c>
      <c r="D138" s="7">
        <v>1200</v>
      </c>
      <c r="E138" s="9">
        <f t="shared" si="24"/>
        <v>1</v>
      </c>
      <c r="F138" s="9">
        <f t="shared" si="26"/>
        <v>1</v>
      </c>
      <c r="H138" s="9">
        <f t="shared" si="27"/>
        <v>2</v>
      </c>
      <c r="J138" s="8">
        <f t="shared" si="28"/>
        <v>0</v>
      </c>
    </row>
    <row r="139" spans="1:10" x14ac:dyDescent="0.3">
      <c r="A139" t="s">
        <v>158</v>
      </c>
      <c r="B139" s="7">
        <v>1200</v>
      </c>
      <c r="C139" s="7">
        <f t="shared" si="25"/>
        <v>2400</v>
      </c>
      <c r="D139" s="7">
        <v>1200</v>
      </c>
      <c r="E139" s="9">
        <f t="shared" si="24"/>
        <v>1</v>
      </c>
      <c r="F139" s="9">
        <f t="shared" si="26"/>
        <v>1</v>
      </c>
      <c r="H139" s="9">
        <f t="shared" si="27"/>
        <v>2</v>
      </c>
      <c r="J139" s="8">
        <f t="shared" si="28"/>
        <v>0</v>
      </c>
    </row>
    <row r="140" spans="1:10" x14ac:dyDescent="0.3">
      <c r="A140" t="s">
        <v>159</v>
      </c>
      <c r="B140" s="7">
        <v>1200</v>
      </c>
      <c r="C140" s="7">
        <f t="shared" si="25"/>
        <v>2400</v>
      </c>
      <c r="D140" s="7">
        <v>1200</v>
      </c>
      <c r="E140" s="9">
        <f t="shared" si="24"/>
        <v>1</v>
      </c>
      <c r="F140" s="9">
        <f t="shared" si="26"/>
        <v>1</v>
      </c>
      <c r="H140" s="9">
        <f t="shared" si="27"/>
        <v>2</v>
      </c>
      <c r="J140" s="8">
        <f t="shared" si="28"/>
        <v>0</v>
      </c>
    </row>
    <row r="141" spans="1:10" x14ac:dyDescent="0.3">
      <c r="A141" t="s">
        <v>160</v>
      </c>
      <c r="B141" s="7">
        <v>1200</v>
      </c>
      <c r="C141" s="7">
        <f t="shared" si="25"/>
        <v>2400</v>
      </c>
      <c r="D141" s="7">
        <v>1200</v>
      </c>
      <c r="E141" s="9">
        <f t="shared" si="24"/>
        <v>1</v>
      </c>
      <c r="F141" s="9">
        <f t="shared" si="26"/>
        <v>1</v>
      </c>
      <c r="H141" s="9">
        <f t="shared" si="27"/>
        <v>2</v>
      </c>
      <c r="J141" s="8">
        <f t="shared" si="28"/>
        <v>0</v>
      </c>
    </row>
    <row r="142" spans="1:10" x14ac:dyDescent="0.3">
      <c r="A142" t="s">
        <v>161</v>
      </c>
      <c r="B142" s="7">
        <v>1200</v>
      </c>
      <c r="C142" s="7">
        <f t="shared" si="25"/>
        <v>2400</v>
      </c>
      <c r="D142" s="7">
        <v>1200</v>
      </c>
      <c r="E142" s="9">
        <f t="shared" si="24"/>
        <v>1</v>
      </c>
      <c r="F142" s="9">
        <f t="shared" si="26"/>
        <v>1</v>
      </c>
      <c r="H142" s="9">
        <f t="shared" si="27"/>
        <v>2</v>
      </c>
      <c r="J142" s="8">
        <f t="shared" si="28"/>
        <v>0</v>
      </c>
    </row>
    <row r="143" spans="1:10" x14ac:dyDescent="0.3">
      <c r="A143" t="s">
        <v>162</v>
      </c>
      <c r="B143" s="7">
        <v>1200</v>
      </c>
      <c r="C143" s="7">
        <f t="shared" si="25"/>
        <v>2400</v>
      </c>
      <c r="D143" s="7">
        <v>1200</v>
      </c>
      <c r="E143" s="9">
        <f t="shared" si="24"/>
        <v>1</v>
      </c>
      <c r="F143" s="9">
        <f t="shared" si="26"/>
        <v>1</v>
      </c>
      <c r="H143" s="9">
        <f t="shared" si="27"/>
        <v>2</v>
      </c>
      <c r="J143" s="8">
        <f t="shared" si="28"/>
        <v>0</v>
      </c>
    </row>
    <row r="144" spans="1:10" x14ac:dyDescent="0.3">
      <c r="A144" t="s">
        <v>163</v>
      </c>
      <c r="B144" s="7">
        <v>1200</v>
      </c>
      <c r="C144" s="7">
        <f t="shared" si="25"/>
        <v>2400</v>
      </c>
      <c r="D144" s="7">
        <v>1200</v>
      </c>
      <c r="E144" s="9">
        <f t="shared" si="24"/>
        <v>1</v>
      </c>
      <c r="F144" s="9">
        <f t="shared" si="26"/>
        <v>1</v>
      </c>
      <c r="H144" s="9">
        <f t="shared" si="27"/>
        <v>2</v>
      </c>
      <c r="J144" s="8">
        <f t="shared" si="28"/>
        <v>0</v>
      </c>
    </row>
    <row r="145" spans="1:11" x14ac:dyDescent="0.3">
      <c r="A145" t="s">
        <v>164</v>
      </c>
      <c r="B145" s="7">
        <v>1200</v>
      </c>
      <c r="C145" s="7">
        <f t="shared" si="25"/>
        <v>2400</v>
      </c>
      <c r="D145" s="7">
        <v>1200</v>
      </c>
      <c r="E145" s="9">
        <f t="shared" si="24"/>
        <v>1</v>
      </c>
      <c r="F145" s="9">
        <f t="shared" si="26"/>
        <v>1</v>
      </c>
      <c r="G145" s="9">
        <f t="shared" ref="G145:G169" si="29">SUM(B134:B145)/SUM(D134:D145)</f>
        <v>1</v>
      </c>
      <c r="H145" s="9">
        <f t="shared" si="27"/>
        <v>2</v>
      </c>
      <c r="I145" s="9">
        <f t="shared" ref="I145:I169" si="30">C145/AVERAGE(D134:D145)</f>
        <v>2</v>
      </c>
      <c r="J145" s="8">
        <f t="shared" si="28"/>
        <v>0</v>
      </c>
    </row>
    <row r="146" spans="1:11" x14ac:dyDescent="0.3">
      <c r="A146" t="s">
        <v>165</v>
      </c>
      <c r="B146" s="7">
        <v>1162.9000000000001</v>
      </c>
      <c r="C146" s="7">
        <f t="shared" si="25"/>
        <v>2365.9</v>
      </c>
      <c r="D146" s="7">
        <v>1197</v>
      </c>
      <c r="E146" s="9">
        <f t="shared" si="24"/>
        <v>0.97151211361737688</v>
      </c>
      <c r="F146" s="9">
        <f t="shared" si="26"/>
        <v>0.99051987767584104</v>
      </c>
      <c r="G146" s="9">
        <f t="shared" si="29"/>
        <v>0.99763145099673545</v>
      </c>
      <c r="H146" s="9">
        <f t="shared" si="27"/>
        <v>1.9732276897414514</v>
      </c>
      <c r="I146" s="9">
        <f t="shared" si="30"/>
        <v>1.9719941654511357</v>
      </c>
      <c r="J146" s="8">
        <f t="shared" si="28"/>
        <v>-1.4208333333333267E-2</v>
      </c>
      <c r="K146" s="8">
        <f t="shared" ref="K146:K169" si="31">C146/C134-1</f>
        <v>-1.4208333333333267E-2</v>
      </c>
    </row>
    <row r="147" spans="1:11" x14ac:dyDescent="0.3">
      <c r="A147" t="s">
        <v>166</v>
      </c>
      <c r="B147" s="7">
        <v>1162.9000000000001</v>
      </c>
      <c r="C147" s="7">
        <f t="shared" si="25"/>
        <v>2365.9</v>
      </c>
      <c r="D147" s="7">
        <v>1162.9000000000001</v>
      </c>
      <c r="E147" s="9">
        <f t="shared" si="24"/>
        <v>1</v>
      </c>
      <c r="F147" s="9">
        <f t="shared" si="26"/>
        <v>0.99042107924379896</v>
      </c>
      <c r="G147" s="9">
        <f t="shared" si="29"/>
        <v>0.99762533165272738</v>
      </c>
      <c r="H147" s="9">
        <f t="shared" si="27"/>
        <v>1.9937919604483272</v>
      </c>
      <c r="I147" s="9">
        <f t="shared" si="30"/>
        <v>1.9770889769427364</v>
      </c>
      <c r="J147" s="8">
        <f t="shared" si="28"/>
        <v>-1.4208333333333267E-2</v>
      </c>
      <c r="K147" s="8">
        <f t="shared" si="31"/>
        <v>-1.4208333333333267E-2</v>
      </c>
    </row>
    <row r="148" spans="1:11" x14ac:dyDescent="0.3">
      <c r="A148" t="s">
        <v>167</v>
      </c>
      <c r="B148" s="7">
        <v>1162.9000000000001</v>
      </c>
      <c r="C148" s="7">
        <f t="shared" si="25"/>
        <v>2365.9</v>
      </c>
      <c r="D148" s="7">
        <v>1162.9000000000001</v>
      </c>
      <c r="E148" s="9">
        <f t="shared" si="24"/>
        <v>1</v>
      </c>
      <c r="F148" s="9">
        <f t="shared" si="26"/>
        <v>0.99032019984103559</v>
      </c>
      <c r="G148" s="9">
        <f t="shared" si="29"/>
        <v>0.99761918060714383</v>
      </c>
      <c r="H148" s="9">
        <f t="shared" si="27"/>
        <v>2.0147893720903829</v>
      </c>
      <c r="I148" s="9">
        <f t="shared" si="30"/>
        <v>1.9822101823665765</v>
      </c>
      <c r="J148" s="8">
        <f t="shared" si="28"/>
        <v>-1.4208333333333267E-2</v>
      </c>
      <c r="K148" s="8">
        <f t="shared" si="31"/>
        <v>-1.4208333333333267E-2</v>
      </c>
    </row>
    <row r="149" spans="1:11" x14ac:dyDescent="0.3">
      <c r="A149" t="s">
        <v>168</v>
      </c>
      <c r="B149" s="7">
        <v>1162.9000000000001</v>
      </c>
      <c r="C149" s="7">
        <f t="shared" si="25"/>
        <v>2365.9</v>
      </c>
      <c r="D149" s="7">
        <v>1162.9000000000001</v>
      </c>
      <c r="E149" s="9">
        <f t="shared" si="24"/>
        <v>1</v>
      </c>
      <c r="F149" s="9">
        <f t="shared" si="26"/>
        <v>1</v>
      </c>
      <c r="G149" s="9">
        <f t="shared" si="29"/>
        <v>0.9976129976129976</v>
      </c>
      <c r="H149" s="9">
        <f t="shared" si="27"/>
        <v>2.0344827586206895</v>
      </c>
      <c r="I149" s="9">
        <f t="shared" si="30"/>
        <v>1.9873579873579876</v>
      </c>
      <c r="J149" s="8">
        <f t="shared" si="28"/>
        <v>0</v>
      </c>
      <c r="K149" s="8">
        <f t="shared" si="31"/>
        <v>-1.4208333333333267E-2</v>
      </c>
    </row>
    <row r="150" spans="1:11" x14ac:dyDescent="0.3">
      <c r="A150" t="s">
        <v>169</v>
      </c>
      <c r="B150" s="7">
        <v>1162.9000000000001</v>
      </c>
      <c r="C150" s="7">
        <f t="shared" si="25"/>
        <v>2365.9</v>
      </c>
      <c r="D150" s="7">
        <v>1162.9000000000001</v>
      </c>
      <c r="E150" s="9">
        <f t="shared" si="24"/>
        <v>1</v>
      </c>
      <c r="F150" s="9">
        <f t="shared" si="26"/>
        <v>1</v>
      </c>
      <c r="G150" s="9">
        <f t="shared" si="29"/>
        <v>0.99760678242072898</v>
      </c>
      <c r="H150" s="9">
        <f t="shared" si="27"/>
        <v>2.0344827586206895</v>
      </c>
      <c r="I150" s="9">
        <f t="shared" si="30"/>
        <v>1.9925325996940053</v>
      </c>
      <c r="J150" s="8">
        <f t="shared" si="28"/>
        <v>0</v>
      </c>
      <c r="K150" s="8">
        <f t="shared" si="31"/>
        <v>-1.4208333333333267E-2</v>
      </c>
    </row>
    <row r="151" spans="1:11" x14ac:dyDescent="0.3">
      <c r="A151" t="s">
        <v>170</v>
      </c>
      <c r="B151" s="7">
        <v>1162.9000000000001</v>
      </c>
      <c r="C151" s="7">
        <f t="shared" si="25"/>
        <v>2365.9</v>
      </c>
      <c r="D151" s="7">
        <v>1162.9000000000001</v>
      </c>
      <c r="E151" s="9">
        <f t="shared" si="24"/>
        <v>1</v>
      </c>
      <c r="F151" s="9">
        <f t="shared" si="26"/>
        <v>1</v>
      </c>
      <c r="G151" s="9">
        <f t="shared" si="29"/>
        <v>0.99760053477817257</v>
      </c>
      <c r="H151" s="9">
        <f t="shared" si="27"/>
        <v>2.0344827586206895</v>
      </c>
      <c r="I151" s="9">
        <f t="shared" si="30"/>
        <v>1.9977342293213247</v>
      </c>
      <c r="J151" s="8">
        <f t="shared" si="28"/>
        <v>0</v>
      </c>
      <c r="K151" s="8">
        <f t="shared" si="31"/>
        <v>-1.4208333333333267E-2</v>
      </c>
    </row>
    <row r="152" spans="1:11" x14ac:dyDescent="0.3">
      <c r="A152" t="s">
        <v>171</v>
      </c>
      <c r="B152" s="7">
        <v>1162.9000000000001</v>
      </c>
      <c r="C152" s="7">
        <f t="shared" si="25"/>
        <v>2365.9</v>
      </c>
      <c r="D152" s="7">
        <v>1162.9000000000001</v>
      </c>
      <c r="E152" s="9">
        <f t="shared" si="24"/>
        <v>1</v>
      </c>
      <c r="F152" s="9">
        <f t="shared" si="26"/>
        <v>1</v>
      </c>
      <c r="G152" s="9">
        <f t="shared" si="29"/>
        <v>0.99759425443052263</v>
      </c>
      <c r="H152" s="9">
        <f t="shared" si="27"/>
        <v>2.0344827586206895</v>
      </c>
      <c r="I152" s="9">
        <f t="shared" si="30"/>
        <v>2.0029630883846941</v>
      </c>
      <c r="J152" s="8">
        <f t="shared" si="28"/>
        <v>0</v>
      </c>
      <c r="K152" s="8">
        <f t="shared" si="31"/>
        <v>-1.4208333333333267E-2</v>
      </c>
    </row>
    <row r="153" spans="1:11" x14ac:dyDescent="0.3">
      <c r="A153" t="s">
        <v>172</v>
      </c>
      <c r="B153" s="7">
        <v>1162.9000000000001</v>
      </c>
      <c r="C153" s="7">
        <f t="shared" si="25"/>
        <v>2365.9</v>
      </c>
      <c r="D153" s="7">
        <v>1162.9000000000001</v>
      </c>
      <c r="E153" s="9">
        <f t="shared" si="24"/>
        <v>1</v>
      </c>
      <c r="F153" s="9">
        <f t="shared" si="26"/>
        <v>1</v>
      </c>
      <c r="G153" s="9">
        <f t="shared" si="29"/>
        <v>0.9975879411202988</v>
      </c>
      <c r="H153" s="9">
        <f t="shared" si="27"/>
        <v>2.0344827586206895</v>
      </c>
      <c r="I153" s="9">
        <f t="shared" si="30"/>
        <v>2.0082193912557567</v>
      </c>
      <c r="J153" s="8">
        <f t="shared" si="28"/>
        <v>0</v>
      </c>
      <c r="K153" s="8">
        <f t="shared" si="31"/>
        <v>-1.4208333333333267E-2</v>
      </c>
    </row>
    <row r="154" spans="1:11" x14ac:dyDescent="0.3">
      <c r="A154" t="s">
        <v>173</v>
      </c>
      <c r="B154" s="7">
        <v>1162.9000000000001</v>
      </c>
      <c r="C154" s="7">
        <f t="shared" si="25"/>
        <v>2365.9</v>
      </c>
      <c r="D154" s="7">
        <v>1162.9000000000001</v>
      </c>
      <c r="E154" s="9">
        <f t="shared" si="24"/>
        <v>1</v>
      </c>
      <c r="F154" s="9">
        <f t="shared" si="26"/>
        <v>1</v>
      </c>
      <c r="G154" s="9">
        <f t="shared" si="29"/>
        <v>0.99758159458731077</v>
      </c>
      <c r="H154" s="9">
        <f t="shared" si="27"/>
        <v>2.0344827586206895</v>
      </c>
      <c r="I154" s="9">
        <f t="shared" si="30"/>
        <v>2.0135033545623471</v>
      </c>
      <c r="J154" s="8">
        <f t="shared" si="28"/>
        <v>0</v>
      </c>
      <c r="K154" s="8">
        <f t="shared" si="31"/>
        <v>-1.4208333333333267E-2</v>
      </c>
    </row>
    <row r="155" spans="1:11" x14ac:dyDescent="0.3">
      <c r="A155" t="s">
        <v>174</v>
      </c>
      <c r="B155" s="7">
        <v>1162.9000000000001</v>
      </c>
      <c r="C155" s="7">
        <f t="shared" si="25"/>
        <v>2365.9</v>
      </c>
      <c r="D155" s="7">
        <v>1162.9000000000001</v>
      </c>
      <c r="E155" s="9">
        <f t="shared" si="24"/>
        <v>1</v>
      </c>
      <c r="F155" s="9">
        <f t="shared" si="26"/>
        <v>1</v>
      </c>
      <c r="G155" s="9">
        <f t="shared" si="29"/>
        <v>0.99757521456862297</v>
      </c>
      <c r="H155" s="9">
        <f t="shared" si="27"/>
        <v>2.0344827586206895</v>
      </c>
      <c r="I155" s="9">
        <f t="shared" si="30"/>
        <v>2.0188151972182524</v>
      </c>
      <c r="J155" s="8">
        <f t="shared" si="28"/>
        <v>0</v>
      </c>
      <c r="K155" s="8">
        <f t="shared" si="31"/>
        <v>-1.4208333333333267E-2</v>
      </c>
    </row>
    <row r="156" spans="1:11" x14ac:dyDescent="0.3">
      <c r="A156" t="s">
        <v>175</v>
      </c>
      <c r="B156" s="7">
        <v>1162.9000000000001</v>
      </c>
      <c r="C156" s="7">
        <f t="shared" si="25"/>
        <v>2365.9</v>
      </c>
      <c r="D156" s="7">
        <v>1162.9000000000001</v>
      </c>
      <c r="E156" s="9">
        <f t="shared" si="24"/>
        <v>1</v>
      </c>
      <c r="F156" s="9">
        <f t="shared" si="26"/>
        <v>1</v>
      </c>
      <c r="G156" s="9">
        <f t="shared" si="29"/>
        <v>0.99756880079851706</v>
      </c>
      <c r="H156" s="9">
        <f t="shared" si="27"/>
        <v>2.0344827586206895</v>
      </c>
      <c r="I156" s="9">
        <f t="shared" si="30"/>
        <v>2.0241551404534439</v>
      </c>
      <c r="J156" s="8">
        <f t="shared" si="28"/>
        <v>0</v>
      </c>
      <c r="K156" s="8">
        <f t="shared" si="31"/>
        <v>-1.4208333333333267E-2</v>
      </c>
    </row>
    <row r="157" spans="1:11" x14ac:dyDescent="0.3">
      <c r="A157" t="s">
        <v>176</v>
      </c>
      <c r="B157" s="7">
        <v>1162.9000000000001</v>
      </c>
      <c r="C157" s="7">
        <f t="shared" si="25"/>
        <v>2365.9</v>
      </c>
      <c r="D157" s="7">
        <v>1162.9000000000001</v>
      </c>
      <c r="E157" s="9">
        <f t="shared" si="24"/>
        <v>1</v>
      </c>
      <c r="F157" s="9">
        <f t="shared" si="26"/>
        <v>1</v>
      </c>
      <c r="G157" s="9">
        <f t="shared" si="29"/>
        <v>0.99756235300845664</v>
      </c>
      <c r="H157" s="9">
        <f t="shared" si="27"/>
        <v>2.0344827586206895</v>
      </c>
      <c r="I157" s="9">
        <f t="shared" si="30"/>
        <v>2.0295234078447915</v>
      </c>
      <c r="J157" s="8">
        <f t="shared" si="28"/>
        <v>0</v>
      </c>
      <c r="K157" s="8">
        <f t="shared" si="31"/>
        <v>-1.4208333333333267E-2</v>
      </c>
    </row>
    <row r="158" spans="1:11" x14ac:dyDescent="0.3">
      <c r="A158" t="s">
        <v>177</v>
      </c>
      <c r="B158" s="7">
        <v>1128</v>
      </c>
      <c r="C158" s="7">
        <f t="shared" si="25"/>
        <v>2333.8000000000002</v>
      </c>
      <c r="D158" s="7">
        <v>1160.0999999999999</v>
      </c>
      <c r="E158" s="9">
        <f t="shared" si="24"/>
        <v>0.97232997155417644</v>
      </c>
      <c r="F158" s="9">
        <f t="shared" si="26"/>
        <v>0.9907914742247339</v>
      </c>
      <c r="G158" s="9">
        <f t="shared" si="29"/>
        <v>0.99769925458715591</v>
      </c>
      <c r="H158" s="9">
        <f t="shared" si="27"/>
        <v>2.0084913508706506</v>
      </c>
      <c r="I158" s="9">
        <f t="shared" si="30"/>
        <v>2.0072821100917437</v>
      </c>
      <c r="J158" s="8">
        <f t="shared" si="28"/>
        <v>-1.3567775476562738E-2</v>
      </c>
      <c r="K158" s="8">
        <f t="shared" si="31"/>
        <v>-1.3567775476562738E-2</v>
      </c>
    </row>
    <row r="159" spans="1:11" x14ac:dyDescent="0.3">
      <c r="A159" t="s">
        <v>178</v>
      </c>
      <c r="B159" s="7">
        <v>1128</v>
      </c>
      <c r="C159" s="7">
        <f t="shared" si="25"/>
        <v>2333.8000000000002</v>
      </c>
      <c r="D159" s="7">
        <v>1128</v>
      </c>
      <c r="E159" s="9">
        <f t="shared" si="24"/>
        <v>1</v>
      </c>
      <c r="F159" s="9">
        <f t="shared" si="26"/>
        <v>0.99069834830483916</v>
      </c>
      <c r="G159" s="9">
        <f t="shared" si="29"/>
        <v>0.99769348499328159</v>
      </c>
      <c r="H159" s="9">
        <f t="shared" si="27"/>
        <v>2.0288032454361056</v>
      </c>
      <c r="I159" s="9">
        <f t="shared" si="30"/>
        <v>2.0123157841791754</v>
      </c>
      <c r="J159" s="8">
        <f t="shared" si="28"/>
        <v>-1.3567775476562738E-2</v>
      </c>
      <c r="K159" s="8">
        <f t="shared" si="31"/>
        <v>-1.3567775476562738E-2</v>
      </c>
    </row>
    <row r="160" spans="1:11" x14ac:dyDescent="0.3">
      <c r="A160" t="s">
        <v>179</v>
      </c>
      <c r="B160" s="7">
        <v>1128</v>
      </c>
      <c r="C160" s="7">
        <f t="shared" si="25"/>
        <v>2333.8000000000002</v>
      </c>
      <c r="D160" s="7">
        <v>1128</v>
      </c>
      <c r="E160" s="9">
        <f t="shared" si="24"/>
        <v>1</v>
      </c>
      <c r="F160" s="9">
        <f t="shared" si="26"/>
        <v>0.99060331957495396</v>
      </c>
      <c r="G160" s="9">
        <f t="shared" si="29"/>
        <v>0.99768768638976524</v>
      </c>
      <c r="H160" s="9">
        <f t="shared" si="27"/>
        <v>2.0495301659787479</v>
      </c>
      <c r="I160" s="9">
        <f t="shared" si="30"/>
        <v>2.0173747676881191</v>
      </c>
      <c r="J160" s="8">
        <f t="shared" si="28"/>
        <v>-1.3567775476562738E-2</v>
      </c>
      <c r="K160" s="8">
        <f t="shared" si="31"/>
        <v>-1.3567775476562738E-2</v>
      </c>
    </row>
    <row r="161" spans="1:11" x14ac:dyDescent="0.3">
      <c r="A161" t="s">
        <v>180</v>
      </c>
      <c r="B161" s="7">
        <v>1128</v>
      </c>
      <c r="C161" s="7">
        <f t="shared" si="25"/>
        <v>2333.8000000000002</v>
      </c>
      <c r="D161" s="7">
        <v>1128</v>
      </c>
      <c r="E161" s="9">
        <f t="shared" si="24"/>
        <v>1</v>
      </c>
      <c r="F161" s="9">
        <f t="shared" si="26"/>
        <v>1</v>
      </c>
      <c r="G161" s="9">
        <f t="shared" si="29"/>
        <v>0.99768185855726388</v>
      </c>
      <c r="H161" s="9">
        <f t="shared" si="27"/>
        <v>2.0689716312056738</v>
      </c>
      <c r="I161" s="9">
        <f t="shared" si="30"/>
        <v>2.0224592519841416</v>
      </c>
      <c r="J161" s="8">
        <f t="shared" si="28"/>
        <v>0</v>
      </c>
      <c r="K161" s="8">
        <f t="shared" si="31"/>
        <v>-1.3567775476562738E-2</v>
      </c>
    </row>
    <row r="162" spans="1:11" x14ac:dyDescent="0.3">
      <c r="A162" t="s">
        <v>181</v>
      </c>
      <c r="B162" s="7">
        <v>1128</v>
      </c>
      <c r="C162" s="7">
        <f t="shared" si="25"/>
        <v>2333.8000000000002</v>
      </c>
      <c r="D162" s="7">
        <v>1128</v>
      </c>
      <c r="E162" s="9">
        <f t="shared" si="24"/>
        <v>1</v>
      </c>
      <c r="F162" s="9">
        <f t="shared" si="26"/>
        <v>1</v>
      </c>
      <c r="G162" s="9">
        <f t="shared" si="29"/>
        <v>0.99767600127421729</v>
      </c>
      <c r="H162" s="9">
        <f t="shared" si="27"/>
        <v>2.0689716312056738</v>
      </c>
      <c r="I162" s="9">
        <f t="shared" si="30"/>
        <v>2.0275694303669169</v>
      </c>
      <c r="J162" s="8">
        <f t="shared" si="28"/>
        <v>0</v>
      </c>
      <c r="K162" s="8">
        <f t="shared" si="31"/>
        <v>-1.3567775476562738E-2</v>
      </c>
    </row>
    <row r="163" spans="1:11" x14ac:dyDescent="0.3">
      <c r="A163" t="s">
        <v>182</v>
      </c>
      <c r="B163" s="7">
        <v>1128</v>
      </c>
      <c r="C163" s="7">
        <f t="shared" si="25"/>
        <v>2333.8000000000002</v>
      </c>
      <c r="D163" s="7">
        <v>1128</v>
      </c>
      <c r="E163" s="9">
        <f t="shared" si="24"/>
        <v>1</v>
      </c>
      <c r="F163" s="9">
        <f t="shared" si="26"/>
        <v>1</v>
      </c>
      <c r="G163" s="9">
        <f t="shared" si="29"/>
        <v>0.99767011431682084</v>
      </c>
      <c r="H163" s="9">
        <f t="shared" si="27"/>
        <v>2.0689716312056738</v>
      </c>
      <c r="I163" s="9">
        <f t="shared" si="30"/>
        <v>2.0327054980947197</v>
      </c>
      <c r="J163" s="8">
        <f t="shared" si="28"/>
        <v>0</v>
      </c>
      <c r="K163" s="8">
        <f t="shared" si="31"/>
        <v>-1.3567775476562738E-2</v>
      </c>
    </row>
    <row r="164" spans="1:11" x14ac:dyDescent="0.3">
      <c r="A164" t="s">
        <v>183</v>
      </c>
      <c r="B164" s="7">
        <v>1128</v>
      </c>
      <c r="C164" s="7">
        <f t="shared" si="25"/>
        <v>2333.8000000000002</v>
      </c>
      <c r="D164" s="7">
        <v>1128</v>
      </c>
      <c r="E164" s="9">
        <f t="shared" si="24"/>
        <v>1</v>
      </c>
      <c r="F164" s="9">
        <f t="shared" si="26"/>
        <v>1</v>
      </c>
      <c r="G164" s="9">
        <f t="shared" si="29"/>
        <v>0.99766419745899604</v>
      </c>
      <c r="H164" s="9">
        <f t="shared" si="27"/>
        <v>2.0689716312056738</v>
      </c>
      <c r="I164" s="9">
        <f t="shared" si="30"/>
        <v>2.0378676524092967</v>
      </c>
      <c r="J164" s="8">
        <f t="shared" si="28"/>
        <v>0</v>
      </c>
      <c r="K164" s="8">
        <f t="shared" si="31"/>
        <v>-1.3567775476562738E-2</v>
      </c>
    </row>
    <row r="165" spans="1:11" x14ac:dyDescent="0.3">
      <c r="A165" t="s">
        <v>184</v>
      </c>
      <c r="B165" s="7">
        <v>1128</v>
      </c>
      <c r="C165" s="7">
        <f t="shared" si="25"/>
        <v>2333.8000000000002</v>
      </c>
      <c r="D165" s="7">
        <v>1128</v>
      </c>
      <c r="E165" s="9">
        <f t="shared" si="24"/>
        <v>1</v>
      </c>
      <c r="F165" s="9">
        <f t="shared" si="26"/>
        <v>1</v>
      </c>
      <c r="G165" s="9">
        <f t="shared" si="29"/>
        <v>0.99765825047236223</v>
      </c>
      <c r="H165" s="9">
        <f t="shared" si="27"/>
        <v>2.0689716312056738</v>
      </c>
      <c r="I165" s="9">
        <f t="shared" si="30"/>
        <v>2.0430560925611152</v>
      </c>
      <c r="J165" s="8">
        <f t="shared" si="28"/>
        <v>0</v>
      </c>
      <c r="K165" s="8">
        <f t="shared" si="31"/>
        <v>-1.3567775476562738E-2</v>
      </c>
    </row>
    <row r="166" spans="1:11" x14ac:dyDescent="0.3">
      <c r="A166" t="s">
        <v>185</v>
      </c>
      <c r="B166" s="7">
        <v>1128</v>
      </c>
      <c r="C166" s="7">
        <f t="shared" si="25"/>
        <v>2333.8000000000002</v>
      </c>
      <c r="D166" s="7">
        <v>1128</v>
      </c>
      <c r="E166" s="9">
        <f t="shared" si="24"/>
        <v>1</v>
      </c>
      <c r="F166" s="9">
        <f t="shared" si="26"/>
        <v>1</v>
      </c>
      <c r="G166" s="9">
        <f t="shared" si="29"/>
        <v>0.99765227312620686</v>
      </c>
      <c r="H166" s="9">
        <f t="shared" si="27"/>
        <v>2.0689716312056738</v>
      </c>
      <c r="I166" s="9">
        <f t="shared" si="30"/>
        <v>2.0482710198350014</v>
      </c>
      <c r="J166" s="8">
        <f t="shared" si="28"/>
        <v>0</v>
      </c>
      <c r="K166" s="8">
        <f t="shared" si="31"/>
        <v>-1.3567775476562738E-2</v>
      </c>
    </row>
    <row r="167" spans="1:11" x14ac:dyDescent="0.3">
      <c r="A167" t="s">
        <v>186</v>
      </c>
      <c r="B167" s="7">
        <v>1128</v>
      </c>
      <c r="C167" s="7">
        <f t="shared" si="25"/>
        <v>2333.8000000000002</v>
      </c>
      <c r="D167" s="7">
        <v>1128</v>
      </c>
      <c r="E167" s="9">
        <f t="shared" si="24"/>
        <v>1</v>
      </c>
      <c r="F167" s="9">
        <f t="shared" si="26"/>
        <v>1</v>
      </c>
      <c r="G167" s="9">
        <f t="shared" si="29"/>
        <v>0.99764626518745547</v>
      </c>
      <c r="H167" s="9">
        <f t="shared" si="27"/>
        <v>2.0689716312056738</v>
      </c>
      <c r="I167" s="9">
        <f t="shared" si="30"/>
        <v>2.053512637576167</v>
      </c>
      <c r="J167" s="8">
        <f t="shared" si="28"/>
        <v>0</v>
      </c>
      <c r="K167" s="8">
        <f t="shared" si="31"/>
        <v>-1.3567775476562738E-2</v>
      </c>
    </row>
    <row r="168" spans="1:11" x14ac:dyDescent="0.3">
      <c r="A168" t="s">
        <v>187</v>
      </c>
      <c r="B168" s="7">
        <v>1128</v>
      </c>
      <c r="C168" s="7">
        <f t="shared" si="25"/>
        <v>2333.8000000000002</v>
      </c>
      <c r="D168" s="7">
        <v>1128</v>
      </c>
      <c r="E168" s="9">
        <f t="shared" si="24"/>
        <v>1</v>
      </c>
      <c r="F168" s="9">
        <f t="shared" si="26"/>
        <v>1</v>
      </c>
      <c r="G168" s="9">
        <f t="shared" si="29"/>
        <v>0.99764022642064243</v>
      </c>
      <c r="H168" s="9">
        <f t="shared" si="27"/>
        <v>2.0689716312056738</v>
      </c>
      <c r="I168" s="9">
        <f t="shared" si="30"/>
        <v>2.0587811512166438</v>
      </c>
      <c r="J168" s="8">
        <f t="shared" si="28"/>
        <v>0</v>
      </c>
      <c r="K168" s="8">
        <f t="shared" si="31"/>
        <v>-1.3567775476562738E-2</v>
      </c>
    </row>
    <row r="169" spans="1:11" x14ac:dyDescent="0.3">
      <c r="A169" t="s">
        <v>188</v>
      </c>
      <c r="B169" s="7">
        <v>1128</v>
      </c>
      <c r="C169" s="7">
        <f t="shared" si="25"/>
        <v>2333.8000000000002</v>
      </c>
      <c r="D169" s="7">
        <v>1128</v>
      </c>
      <c r="E169" s="9">
        <f t="shared" si="24"/>
        <v>1</v>
      </c>
      <c r="F169" s="9">
        <f t="shared" si="26"/>
        <v>1</v>
      </c>
      <c r="G169" s="9">
        <f t="shared" si="29"/>
        <v>0.99763415658787891</v>
      </c>
      <c r="H169" s="9">
        <f t="shared" si="27"/>
        <v>2.0689716312056738</v>
      </c>
      <c r="I169" s="9">
        <f t="shared" si="30"/>
        <v>2.0640767683021206</v>
      </c>
      <c r="J169" s="8">
        <f t="shared" si="28"/>
        <v>0</v>
      </c>
      <c r="K169" s="8">
        <f t="shared" si="31"/>
        <v>-1.3567775476562738E-2</v>
      </c>
    </row>
    <row r="170" spans="1:11" x14ac:dyDescent="0.3">
      <c r="A170" t="s">
        <v>189</v>
      </c>
      <c r="B170" s="11">
        <f>(SUM(B158:B169)/SUM(B134:B145)-1)/24</f>
        <v>-2.5000000000000022E-3</v>
      </c>
    </row>
    <row r="171" spans="1:11" x14ac:dyDescent="0.3">
      <c r="A171" t="s">
        <v>190</v>
      </c>
      <c r="B171" s="11">
        <f>(SUM(B158:B169)/SUM(B146:B157)-1)/12</f>
        <v>-2.5009315790982165E-3</v>
      </c>
    </row>
    <row r="172" spans="1:11" x14ac:dyDescent="0.3">
      <c r="A172" t="s">
        <v>191</v>
      </c>
      <c r="B172" s="11">
        <f>(SUM(B167:B169)/SUM(B155:B157)-1)/12</f>
        <v>-2.5009315790982347E-3</v>
      </c>
    </row>
    <row r="173" spans="1:11" x14ac:dyDescent="0.3">
      <c r="A173" t="s">
        <v>192</v>
      </c>
      <c r="B173" t="str">
        <f>IF(AND(ABS(B170-B171)&lt;$B$3,ABS(B171-B172)&lt;$B$3),"H1",IF(ABS(B170-B171)&gt;=$B$3,IF(ABS(B172-B171)&lt;=ABS(B172-B170),"H2","H2b"),"H3"))</f>
        <v>H1</v>
      </c>
    </row>
    <row r="175" spans="1:11" x14ac:dyDescent="0.3">
      <c r="A175" s="3" t="s">
        <v>196</v>
      </c>
    </row>
    <row r="176" spans="1:11" x14ac:dyDescent="0.3">
      <c r="A176" t="s">
        <v>153</v>
      </c>
      <c r="B176" s="7">
        <v>900</v>
      </c>
      <c r="C176" s="7">
        <v>1800</v>
      </c>
      <c r="D176" s="7">
        <v>900</v>
      </c>
      <c r="E176" s="9">
        <f t="shared" ref="E176:E211" si="32">B176/D176</f>
        <v>1</v>
      </c>
    </row>
    <row r="177" spans="1:11" x14ac:dyDescent="0.3">
      <c r="A177" t="s">
        <v>154</v>
      </c>
      <c r="B177" s="7">
        <v>900</v>
      </c>
      <c r="C177" s="7">
        <f t="shared" ref="C177:C211" si="33">C176+B177-D177</f>
        <v>1800</v>
      </c>
      <c r="D177" s="7">
        <v>900</v>
      </c>
      <c r="E177" s="9">
        <f t="shared" si="32"/>
        <v>1</v>
      </c>
    </row>
    <row r="178" spans="1:11" x14ac:dyDescent="0.3">
      <c r="A178" t="s">
        <v>155</v>
      </c>
      <c r="B178" s="7">
        <v>900</v>
      </c>
      <c r="C178" s="7">
        <f t="shared" si="33"/>
        <v>1800</v>
      </c>
      <c r="D178" s="7">
        <v>900</v>
      </c>
      <c r="E178" s="9">
        <f t="shared" si="32"/>
        <v>1</v>
      </c>
      <c r="F178" s="9">
        <f t="shared" ref="F178:F211" si="34">SUM(B176:B178)/SUM(D176:D178)</f>
        <v>1</v>
      </c>
      <c r="H178" s="9">
        <f t="shared" ref="H178:H211" si="35">C178/AVERAGE(D176:D178)</f>
        <v>2</v>
      </c>
    </row>
    <row r="179" spans="1:11" x14ac:dyDescent="0.3">
      <c r="A179" t="s">
        <v>156</v>
      </c>
      <c r="B179" s="7">
        <v>900</v>
      </c>
      <c r="C179" s="7">
        <f t="shared" si="33"/>
        <v>1800</v>
      </c>
      <c r="D179" s="7">
        <v>900</v>
      </c>
      <c r="E179" s="9">
        <f t="shared" si="32"/>
        <v>1</v>
      </c>
      <c r="F179" s="9">
        <f t="shared" si="34"/>
        <v>1</v>
      </c>
      <c r="H179" s="9">
        <f t="shared" si="35"/>
        <v>2</v>
      </c>
      <c r="J179" s="8">
        <f t="shared" ref="J179:J211" si="36">C179/C176-1</f>
        <v>0</v>
      </c>
    </row>
    <row r="180" spans="1:11" x14ac:dyDescent="0.3">
      <c r="A180" t="s">
        <v>157</v>
      </c>
      <c r="B180" s="7">
        <v>900</v>
      </c>
      <c r="C180" s="7">
        <f t="shared" si="33"/>
        <v>1800</v>
      </c>
      <c r="D180" s="7">
        <v>900</v>
      </c>
      <c r="E180" s="9">
        <f t="shared" si="32"/>
        <v>1</v>
      </c>
      <c r="F180" s="9">
        <f t="shared" si="34"/>
        <v>1</v>
      </c>
      <c r="H180" s="9">
        <f t="shared" si="35"/>
        <v>2</v>
      </c>
      <c r="J180" s="8">
        <f t="shared" si="36"/>
        <v>0</v>
      </c>
    </row>
    <row r="181" spans="1:11" x14ac:dyDescent="0.3">
      <c r="A181" t="s">
        <v>158</v>
      </c>
      <c r="B181" s="7">
        <v>900</v>
      </c>
      <c r="C181" s="7">
        <f t="shared" si="33"/>
        <v>1800</v>
      </c>
      <c r="D181" s="7">
        <v>900</v>
      </c>
      <c r="E181" s="9">
        <f t="shared" si="32"/>
        <v>1</v>
      </c>
      <c r="F181" s="9">
        <f t="shared" si="34"/>
        <v>1</v>
      </c>
      <c r="H181" s="9">
        <f t="shared" si="35"/>
        <v>2</v>
      </c>
      <c r="J181" s="8">
        <f t="shared" si="36"/>
        <v>0</v>
      </c>
    </row>
    <row r="182" spans="1:11" x14ac:dyDescent="0.3">
      <c r="A182" t="s">
        <v>159</v>
      </c>
      <c r="B182" s="7">
        <v>900</v>
      </c>
      <c r="C182" s="7">
        <f t="shared" si="33"/>
        <v>1800</v>
      </c>
      <c r="D182" s="7">
        <v>900</v>
      </c>
      <c r="E182" s="9">
        <f t="shared" si="32"/>
        <v>1</v>
      </c>
      <c r="F182" s="9">
        <f t="shared" si="34"/>
        <v>1</v>
      </c>
      <c r="H182" s="9">
        <f t="shared" si="35"/>
        <v>2</v>
      </c>
      <c r="J182" s="8">
        <f t="shared" si="36"/>
        <v>0</v>
      </c>
    </row>
    <row r="183" spans="1:11" x14ac:dyDescent="0.3">
      <c r="A183" t="s">
        <v>160</v>
      </c>
      <c r="B183" s="7">
        <v>900</v>
      </c>
      <c r="C183" s="7">
        <f t="shared" si="33"/>
        <v>1800</v>
      </c>
      <c r="D183" s="7">
        <v>900</v>
      </c>
      <c r="E183" s="9">
        <f t="shared" si="32"/>
        <v>1</v>
      </c>
      <c r="F183" s="9">
        <f t="shared" si="34"/>
        <v>1</v>
      </c>
      <c r="H183" s="9">
        <f t="shared" si="35"/>
        <v>2</v>
      </c>
      <c r="J183" s="8">
        <f t="shared" si="36"/>
        <v>0</v>
      </c>
    </row>
    <row r="184" spans="1:11" x14ac:dyDescent="0.3">
      <c r="A184" t="s">
        <v>161</v>
      </c>
      <c r="B184" s="7">
        <v>900</v>
      </c>
      <c r="C184" s="7">
        <f t="shared" si="33"/>
        <v>1800</v>
      </c>
      <c r="D184" s="7">
        <v>900</v>
      </c>
      <c r="E184" s="9">
        <f t="shared" si="32"/>
        <v>1</v>
      </c>
      <c r="F184" s="9">
        <f t="shared" si="34"/>
        <v>1</v>
      </c>
      <c r="H184" s="9">
        <f t="shared" si="35"/>
        <v>2</v>
      </c>
      <c r="J184" s="8">
        <f t="shared" si="36"/>
        <v>0</v>
      </c>
    </row>
    <row r="185" spans="1:11" x14ac:dyDescent="0.3">
      <c r="A185" t="s">
        <v>162</v>
      </c>
      <c r="B185" s="7">
        <v>900</v>
      </c>
      <c r="C185" s="7">
        <f t="shared" si="33"/>
        <v>1800</v>
      </c>
      <c r="D185" s="7">
        <v>900</v>
      </c>
      <c r="E185" s="9">
        <f t="shared" si="32"/>
        <v>1</v>
      </c>
      <c r="F185" s="9">
        <f t="shared" si="34"/>
        <v>1</v>
      </c>
      <c r="H185" s="9">
        <f t="shared" si="35"/>
        <v>2</v>
      </c>
      <c r="J185" s="8">
        <f t="shared" si="36"/>
        <v>0</v>
      </c>
    </row>
    <row r="186" spans="1:11" x14ac:dyDescent="0.3">
      <c r="A186" t="s">
        <v>163</v>
      </c>
      <c r="B186" s="7">
        <v>900</v>
      </c>
      <c r="C186" s="7">
        <f t="shared" si="33"/>
        <v>1800</v>
      </c>
      <c r="D186" s="7">
        <v>900</v>
      </c>
      <c r="E186" s="9">
        <f t="shared" si="32"/>
        <v>1</v>
      </c>
      <c r="F186" s="9">
        <f t="shared" si="34"/>
        <v>1</v>
      </c>
      <c r="H186" s="9">
        <f t="shared" si="35"/>
        <v>2</v>
      </c>
      <c r="J186" s="8">
        <f t="shared" si="36"/>
        <v>0</v>
      </c>
    </row>
    <row r="187" spans="1:11" x14ac:dyDescent="0.3">
      <c r="A187" t="s">
        <v>164</v>
      </c>
      <c r="B187" s="7">
        <v>900</v>
      </c>
      <c r="C187" s="7">
        <f t="shared" si="33"/>
        <v>1800</v>
      </c>
      <c r="D187" s="7">
        <v>900</v>
      </c>
      <c r="E187" s="9">
        <f t="shared" si="32"/>
        <v>1</v>
      </c>
      <c r="F187" s="9">
        <f t="shared" si="34"/>
        <v>1</v>
      </c>
      <c r="G187" s="9">
        <f t="shared" ref="G187:G211" si="37">SUM(B176:B187)/SUM(D176:D187)</f>
        <v>1</v>
      </c>
      <c r="H187" s="9">
        <f t="shared" si="35"/>
        <v>2</v>
      </c>
      <c r="I187" s="9">
        <f t="shared" ref="I187:I211" si="38">C187/AVERAGE(D176:D187)</f>
        <v>2</v>
      </c>
      <c r="J187" s="8">
        <f t="shared" si="36"/>
        <v>0</v>
      </c>
    </row>
    <row r="188" spans="1:11" x14ac:dyDescent="0.3">
      <c r="A188" t="s">
        <v>165</v>
      </c>
      <c r="B188" s="7">
        <v>835.3</v>
      </c>
      <c r="C188" s="7">
        <f t="shared" si="33"/>
        <v>1740.5000000000002</v>
      </c>
      <c r="D188" s="7">
        <v>894.8</v>
      </c>
      <c r="E188" s="9">
        <f t="shared" si="32"/>
        <v>0.93350469378632095</v>
      </c>
      <c r="F188" s="9">
        <f t="shared" si="34"/>
        <v>0.97792043936470241</v>
      </c>
      <c r="G188" s="9">
        <f t="shared" si="37"/>
        <v>0.9944880868566347</v>
      </c>
      <c r="H188" s="9">
        <f t="shared" si="35"/>
        <v>1.9376206026421257</v>
      </c>
      <c r="I188" s="9">
        <f t="shared" si="38"/>
        <v>1.9348204691147592</v>
      </c>
      <c r="J188" s="8">
        <f t="shared" si="36"/>
        <v>-3.3055555555555394E-2</v>
      </c>
      <c r="K188" s="8">
        <f t="shared" ref="K188:K211" si="39">C188/C176-1</f>
        <v>-3.3055555555555394E-2</v>
      </c>
    </row>
    <row r="189" spans="1:11" x14ac:dyDescent="0.3">
      <c r="A189" t="s">
        <v>166</v>
      </c>
      <c r="B189" s="7">
        <v>835.3</v>
      </c>
      <c r="C189" s="7">
        <f t="shared" si="33"/>
        <v>1740.5000000000002</v>
      </c>
      <c r="D189" s="7">
        <v>835.3</v>
      </c>
      <c r="E189" s="9">
        <f t="shared" si="32"/>
        <v>1</v>
      </c>
      <c r="F189" s="9">
        <f t="shared" si="34"/>
        <v>0.97737728603475149</v>
      </c>
      <c r="G189" s="9">
        <f t="shared" si="37"/>
        <v>0.99445485130613875</v>
      </c>
      <c r="H189" s="9">
        <f t="shared" si="35"/>
        <v>1.9852857305805867</v>
      </c>
      <c r="I189" s="9">
        <f t="shared" si="38"/>
        <v>1.946486985209831</v>
      </c>
      <c r="J189" s="8">
        <f t="shared" si="36"/>
        <v>-3.3055555555555394E-2</v>
      </c>
      <c r="K189" s="8">
        <f t="shared" si="39"/>
        <v>-3.3055555555555394E-2</v>
      </c>
    </row>
    <row r="190" spans="1:11" x14ac:dyDescent="0.3">
      <c r="A190" t="s">
        <v>167</v>
      </c>
      <c r="B190" s="7">
        <v>835.3</v>
      </c>
      <c r="C190" s="7">
        <f t="shared" si="33"/>
        <v>1740.5000000000002</v>
      </c>
      <c r="D190" s="7">
        <v>835.3</v>
      </c>
      <c r="E190" s="9">
        <f t="shared" si="32"/>
        <v>1</v>
      </c>
      <c r="F190" s="9">
        <f t="shared" si="34"/>
        <v>0.97680673579168942</v>
      </c>
      <c r="G190" s="9">
        <f t="shared" si="37"/>
        <v>0.99442121251898663</v>
      </c>
      <c r="H190" s="9">
        <f t="shared" si="35"/>
        <v>2.0353551103141814</v>
      </c>
      <c r="I190" s="9">
        <f t="shared" si="38"/>
        <v>1.9582950475368956</v>
      </c>
      <c r="J190" s="8">
        <f t="shared" si="36"/>
        <v>-3.3055555555555394E-2</v>
      </c>
      <c r="K190" s="8">
        <f t="shared" si="39"/>
        <v>-3.3055555555555394E-2</v>
      </c>
    </row>
    <row r="191" spans="1:11" x14ac:dyDescent="0.3">
      <c r="A191" t="s">
        <v>168</v>
      </c>
      <c r="B191" s="7">
        <v>835.3</v>
      </c>
      <c r="C191" s="7">
        <f t="shared" si="33"/>
        <v>1740.5000000000002</v>
      </c>
      <c r="D191" s="7">
        <v>835.3</v>
      </c>
      <c r="E191" s="9">
        <f t="shared" si="32"/>
        <v>1</v>
      </c>
      <c r="F191" s="9">
        <f t="shared" si="34"/>
        <v>1</v>
      </c>
      <c r="G191" s="9">
        <f t="shared" si="37"/>
        <v>0.99438716311186992</v>
      </c>
      <c r="H191" s="9">
        <f t="shared" si="35"/>
        <v>2.0836825092781042</v>
      </c>
      <c r="I191" s="9">
        <f t="shared" si="38"/>
        <v>1.9702472478232576</v>
      </c>
      <c r="J191" s="8">
        <f t="shared" si="36"/>
        <v>0</v>
      </c>
      <c r="K191" s="8">
        <f t="shared" si="39"/>
        <v>-3.3055555555555394E-2</v>
      </c>
    </row>
    <row r="192" spans="1:11" x14ac:dyDescent="0.3">
      <c r="A192" t="s">
        <v>169</v>
      </c>
      <c r="B192" s="7">
        <v>835.3</v>
      </c>
      <c r="C192" s="7">
        <f t="shared" si="33"/>
        <v>1740.5000000000002</v>
      </c>
      <c r="D192" s="7">
        <v>835.3</v>
      </c>
      <c r="E192" s="9">
        <f t="shared" si="32"/>
        <v>1</v>
      </c>
      <c r="F192" s="9">
        <f t="shared" si="34"/>
        <v>1</v>
      </c>
      <c r="G192" s="9">
        <f t="shared" si="37"/>
        <v>0.99435269552012151</v>
      </c>
      <c r="H192" s="9">
        <f t="shared" si="35"/>
        <v>2.0836825092781042</v>
      </c>
      <c r="I192" s="9">
        <f t="shared" si="38"/>
        <v>1.9823462414578592</v>
      </c>
      <c r="J192" s="8">
        <f t="shared" si="36"/>
        <v>0</v>
      </c>
      <c r="K192" s="8">
        <f t="shared" si="39"/>
        <v>-3.3055555555555394E-2</v>
      </c>
    </row>
    <row r="193" spans="1:11" x14ac:dyDescent="0.3">
      <c r="A193" t="s">
        <v>170</v>
      </c>
      <c r="B193" s="7">
        <v>835.3</v>
      </c>
      <c r="C193" s="7">
        <f t="shared" si="33"/>
        <v>1740.5000000000002</v>
      </c>
      <c r="D193" s="7">
        <v>835.3</v>
      </c>
      <c r="E193" s="9">
        <f t="shared" si="32"/>
        <v>1</v>
      </c>
      <c r="F193" s="9">
        <f t="shared" si="34"/>
        <v>1</v>
      </c>
      <c r="G193" s="9">
        <f t="shared" si="37"/>
        <v>0.99431780199211173</v>
      </c>
      <c r="H193" s="9">
        <f t="shared" si="35"/>
        <v>2.0836825092781042</v>
      </c>
      <c r="I193" s="9">
        <f t="shared" si="38"/>
        <v>1.9945947494580429</v>
      </c>
      <c r="J193" s="8">
        <f t="shared" si="36"/>
        <v>0</v>
      </c>
      <c r="K193" s="8">
        <f t="shared" si="39"/>
        <v>-3.3055555555555394E-2</v>
      </c>
    </row>
    <row r="194" spans="1:11" x14ac:dyDescent="0.3">
      <c r="A194" t="s">
        <v>171</v>
      </c>
      <c r="B194" s="7">
        <v>835.3</v>
      </c>
      <c r="C194" s="7">
        <f t="shared" si="33"/>
        <v>1740.5000000000002</v>
      </c>
      <c r="D194" s="7">
        <v>835.3</v>
      </c>
      <c r="E194" s="9">
        <f t="shared" si="32"/>
        <v>1</v>
      </c>
      <c r="F194" s="9">
        <f t="shared" si="34"/>
        <v>1</v>
      </c>
      <c r="G194" s="9">
        <f t="shared" si="37"/>
        <v>0.99428247458343744</v>
      </c>
      <c r="H194" s="9">
        <f t="shared" si="35"/>
        <v>2.0836825092781042</v>
      </c>
      <c r="I194" s="9">
        <f t="shared" si="38"/>
        <v>2.0069955605096772</v>
      </c>
      <c r="J194" s="8">
        <f t="shared" si="36"/>
        <v>0</v>
      </c>
      <c r="K194" s="8">
        <f t="shared" si="39"/>
        <v>-3.3055555555555394E-2</v>
      </c>
    </row>
    <row r="195" spans="1:11" x14ac:dyDescent="0.3">
      <c r="A195" t="s">
        <v>172</v>
      </c>
      <c r="B195" s="7">
        <v>835.3</v>
      </c>
      <c r="C195" s="7">
        <f t="shared" si="33"/>
        <v>1740.5000000000002</v>
      </c>
      <c r="D195" s="7">
        <v>835.3</v>
      </c>
      <c r="E195" s="9">
        <f t="shared" si="32"/>
        <v>1</v>
      </c>
      <c r="F195" s="9">
        <f t="shared" si="34"/>
        <v>1</v>
      </c>
      <c r="G195" s="9">
        <f t="shared" si="37"/>
        <v>0.99424670515089109</v>
      </c>
      <c r="H195" s="9">
        <f t="shared" si="35"/>
        <v>2.0836825092781042</v>
      </c>
      <c r="I195" s="9">
        <f t="shared" si="38"/>
        <v>2.0195515330838631</v>
      </c>
      <c r="J195" s="8">
        <f t="shared" si="36"/>
        <v>0</v>
      </c>
      <c r="K195" s="8">
        <f t="shared" si="39"/>
        <v>-3.3055555555555394E-2</v>
      </c>
    </row>
    <row r="196" spans="1:11" x14ac:dyDescent="0.3">
      <c r="A196" t="s">
        <v>173</v>
      </c>
      <c r="B196" s="7">
        <v>835.3</v>
      </c>
      <c r="C196" s="7">
        <f t="shared" si="33"/>
        <v>1740.5000000000002</v>
      </c>
      <c r="D196" s="7">
        <v>835.3</v>
      </c>
      <c r="E196" s="9">
        <f t="shared" si="32"/>
        <v>1</v>
      </c>
      <c r="F196" s="9">
        <f t="shared" si="34"/>
        <v>1</v>
      </c>
      <c r="G196" s="9">
        <f t="shared" si="37"/>
        <v>0.99421048534620327</v>
      </c>
      <c r="H196" s="9">
        <f t="shared" si="35"/>
        <v>2.0836825092781042</v>
      </c>
      <c r="I196" s="9">
        <f t="shared" si="38"/>
        <v>2.032265597633597</v>
      </c>
      <c r="J196" s="8">
        <f t="shared" si="36"/>
        <v>0</v>
      </c>
      <c r="K196" s="8">
        <f t="shared" si="39"/>
        <v>-3.3055555555555394E-2</v>
      </c>
    </row>
    <row r="197" spans="1:11" x14ac:dyDescent="0.3">
      <c r="A197" t="s">
        <v>174</v>
      </c>
      <c r="B197" s="7">
        <v>835.3</v>
      </c>
      <c r="C197" s="7">
        <f t="shared" si="33"/>
        <v>1740.5000000000002</v>
      </c>
      <c r="D197" s="7">
        <v>835.3</v>
      </c>
      <c r="E197" s="9">
        <f t="shared" si="32"/>
        <v>1</v>
      </c>
      <c r="F197" s="9">
        <f t="shared" si="34"/>
        <v>1</v>
      </c>
      <c r="G197" s="9">
        <f t="shared" si="37"/>
        <v>0.99417380660954713</v>
      </c>
      <c r="H197" s="9">
        <f t="shared" si="35"/>
        <v>2.0836825092781042</v>
      </c>
      <c r="I197" s="9">
        <f t="shared" si="38"/>
        <v>2.0451407588739294</v>
      </c>
      <c r="J197" s="8">
        <f t="shared" si="36"/>
        <v>0</v>
      </c>
      <c r="K197" s="8">
        <f t="shared" si="39"/>
        <v>-3.3055555555555394E-2</v>
      </c>
    </row>
    <row r="198" spans="1:11" x14ac:dyDescent="0.3">
      <c r="A198" t="s">
        <v>175</v>
      </c>
      <c r="B198" s="7">
        <v>835.3</v>
      </c>
      <c r="C198" s="7">
        <f t="shared" si="33"/>
        <v>1740.5000000000002</v>
      </c>
      <c r="D198" s="7">
        <v>835.3</v>
      </c>
      <c r="E198" s="9">
        <f t="shared" si="32"/>
        <v>1</v>
      </c>
      <c r="F198" s="9">
        <f t="shared" si="34"/>
        <v>1</v>
      </c>
      <c r="G198" s="9">
        <f t="shared" si="37"/>
        <v>0.99413666016279389</v>
      </c>
      <c r="H198" s="9">
        <f t="shared" si="35"/>
        <v>2.0836825092781042</v>
      </c>
      <c r="I198" s="9">
        <f t="shared" si="38"/>
        <v>2.0581800981493528</v>
      </c>
      <c r="J198" s="8">
        <f t="shared" si="36"/>
        <v>0</v>
      </c>
      <c r="K198" s="8">
        <f t="shared" si="39"/>
        <v>-3.3055555555555394E-2</v>
      </c>
    </row>
    <row r="199" spans="1:11" x14ac:dyDescent="0.3">
      <c r="A199" t="s">
        <v>176</v>
      </c>
      <c r="B199" s="7">
        <v>835.3</v>
      </c>
      <c r="C199" s="7">
        <f t="shared" si="33"/>
        <v>1740.5000000000002</v>
      </c>
      <c r="D199" s="7">
        <v>835.3</v>
      </c>
      <c r="E199" s="9">
        <f t="shared" si="32"/>
        <v>1</v>
      </c>
      <c r="F199" s="9">
        <f t="shared" si="34"/>
        <v>1</v>
      </c>
      <c r="G199" s="9">
        <f t="shared" si="37"/>
        <v>0.99409903700250912</v>
      </c>
      <c r="H199" s="9">
        <f t="shared" si="35"/>
        <v>2.0836825092781042</v>
      </c>
      <c r="I199" s="9">
        <f t="shared" si="38"/>
        <v>2.0713867758923352</v>
      </c>
      <c r="J199" s="8">
        <f t="shared" si="36"/>
        <v>0</v>
      </c>
      <c r="K199" s="8">
        <f t="shared" si="39"/>
        <v>-3.3055555555555394E-2</v>
      </c>
    </row>
    <row r="200" spans="1:11" x14ac:dyDescent="0.3">
      <c r="A200" t="s">
        <v>177</v>
      </c>
      <c r="B200" s="7">
        <v>1010.7</v>
      </c>
      <c r="C200" s="7">
        <f t="shared" si="33"/>
        <v>1901.9000000000003</v>
      </c>
      <c r="D200" s="7">
        <v>849.3</v>
      </c>
      <c r="E200" s="9">
        <f t="shared" si="32"/>
        <v>1.1900388555280821</v>
      </c>
      <c r="F200" s="9">
        <f t="shared" si="34"/>
        <v>1.0640501607206638</v>
      </c>
      <c r="G200" s="9">
        <f t="shared" si="37"/>
        <v>1.0160795409261179</v>
      </c>
      <c r="H200" s="9">
        <f t="shared" si="35"/>
        <v>2.2642565181157988</v>
      </c>
      <c r="I200" s="9">
        <f t="shared" si="38"/>
        <v>2.273730772296167</v>
      </c>
      <c r="J200" s="8">
        <f t="shared" si="36"/>
        <v>9.2731973570812976E-2</v>
      </c>
      <c r="K200" s="8">
        <f t="shared" si="39"/>
        <v>9.2731973570812976E-2</v>
      </c>
    </row>
    <row r="201" spans="1:11" x14ac:dyDescent="0.3">
      <c r="A201" t="s">
        <v>178</v>
      </c>
      <c r="B201" s="7">
        <v>1010.7</v>
      </c>
      <c r="C201" s="7">
        <f t="shared" si="33"/>
        <v>1901.9000000000003</v>
      </c>
      <c r="D201" s="7">
        <v>1010.7</v>
      </c>
      <c r="E201" s="9">
        <f t="shared" si="32"/>
        <v>1</v>
      </c>
      <c r="F201" s="9">
        <f t="shared" si="34"/>
        <v>1.0598820168441359</v>
      </c>
      <c r="G201" s="9">
        <f t="shared" si="37"/>
        <v>1.0158033878390289</v>
      </c>
      <c r="H201" s="9">
        <f t="shared" si="35"/>
        <v>2.1169072088450269</v>
      </c>
      <c r="I201" s="9">
        <f t="shared" si="38"/>
        <v>2.2346812885538041</v>
      </c>
      <c r="J201" s="8">
        <f t="shared" si="36"/>
        <v>9.2731973570812976E-2</v>
      </c>
      <c r="K201" s="8">
        <f t="shared" si="39"/>
        <v>9.2731973570812976E-2</v>
      </c>
    </row>
    <row r="202" spans="1:11" x14ac:dyDescent="0.3">
      <c r="A202" t="s">
        <v>179</v>
      </c>
      <c r="B202" s="7">
        <v>1010.7</v>
      </c>
      <c r="C202" s="7">
        <f t="shared" si="33"/>
        <v>1901.9000000000003</v>
      </c>
      <c r="D202" s="7">
        <v>1010.7</v>
      </c>
      <c r="E202" s="9">
        <f t="shared" si="32"/>
        <v>1</v>
      </c>
      <c r="F202" s="9">
        <f t="shared" si="34"/>
        <v>1.0562232208172224</v>
      </c>
      <c r="G202" s="9">
        <f t="shared" si="37"/>
        <v>1.0155365600092412</v>
      </c>
      <c r="H202" s="9">
        <f t="shared" si="35"/>
        <v>1.987564008778347</v>
      </c>
      <c r="I202" s="9">
        <f t="shared" si="38"/>
        <v>2.1969504447268107</v>
      </c>
      <c r="J202" s="8">
        <f t="shared" si="36"/>
        <v>9.2731973570812976E-2</v>
      </c>
      <c r="K202" s="8">
        <f t="shared" si="39"/>
        <v>9.2731973570812976E-2</v>
      </c>
    </row>
    <row r="203" spans="1:11" x14ac:dyDescent="0.3">
      <c r="A203" t="s">
        <v>180</v>
      </c>
      <c r="B203" s="7">
        <v>1010.7</v>
      </c>
      <c r="C203" s="7">
        <f t="shared" si="33"/>
        <v>1901.9000000000003</v>
      </c>
      <c r="D203" s="7">
        <v>1010.7</v>
      </c>
      <c r="E203" s="9">
        <f t="shared" si="32"/>
        <v>1</v>
      </c>
      <c r="F203" s="9">
        <f t="shared" si="34"/>
        <v>1</v>
      </c>
      <c r="G203" s="9">
        <f t="shared" si="37"/>
        <v>1.0152785929305741</v>
      </c>
      <c r="H203" s="9">
        <f t="shared" si="35"/>
        <v>1.8817651132878204</v>
      </c>
      <c r="I203" s="9">
        <f t="shared" si="38"/>
        <v>2.1604725572237258</v>
      </c>
      <c r="J203" s="8">
        <f t="shared" si="36"/>
        <v>0</v>
      </c>
      <c r="K203" s="8">
        <f t="shared" si="39"/>
        <v>9.2731973570812976E-2</v>
      </c>
    </row>
    <row r="204" spans="1:11" x14ac:dyDescent="0.3">
      <c r="A204" t="s">
        <v>181</v>
      </c>
      <c r="B204" s="7">
        <v>1010.7</v>
      </c>
      <c r="C204" s="7">
        <f t="shared" si="33"/>
        <v>1901.9000000000003</v>
      </c>
      <c r="D204" s="7">
        <v>1010.7</v>
      </c>
      <c r="E204" s="9">
        <f t="shared" si="32"/>
        <v>1</v>
      </c>
      <c r="F204" s="9">
        <f t="shared" si="34"/>
        <v>1</v>
      </c>
      <c r="G204" s="9">
        <f t="shared" si="37"/>
        <v>1.0150290524433849</v>
      </c>
      <c r="H204" s="9">
        <f t="shared" si="35"/>
        <v>1.8817651132878204</v>
      </c>
      <c r="I204" s="9">
        <f t="shared" si="38"/>
        <v>2.125186233611442</v>
      </c>
      <c r="J204" s="8">
        <f t="shared" si="36"/>
        <v>0</v>
      </c>
      <c r="K204" s="8">
        <f t="shared" si="39"/>
        <v>9.2731973570812976E-2</v>
      </c>
    </row>
    <row r="205" spans="1:11" x14ac:dyDescent="0.3">
      <c r="A205" t="s">
        <v>182</v>
      </c>
      <c r="B205" s="7">
        <v>1010.7</v>
      </c>
      <c r="C205" s="7">
        <f t="shared" si="33"/>
        <v>1901.9000000000003</v>
      </c>
      <c r="D205" s="7">
        <v>1010.7</v>
      </c>
      <c r="E205" s="9">
        <f t="shared" si="32"/>
        <v>1</v>
      </c>
      <c r="F205" s="9">
        <f t="shared" si="34"/>
        <v>1</v>
      </c>
      <c r="G205" s="9">
        <f t="shared" si="37"/>
        <v>1.0147875322961903</v>
      </c>
      <c r="H205" s="9">
        <f t="shared" si="35"/>
        <v>1.8817651132878204</v>
      </c>
      <c r="I205" s="9">
        <f t="shared" si="38"/>
        <v>2.0910340278159527</v>
      </c>
      <c r="J205" s="8">
        <f t="shared" si="36"/>
        <v>0</v>
      </c>
      <c r="K205" s="8">
        <f t="shared" si="39"/>
        <v>9.2731973570812976E-2</v>
      </c>
    </row>
    <row r="206" spans="1:11" x14ac:dyDescent="0.3">
      <c r="A206" t="s">
        <v>183</v>
      </c>
      <c r="B206" s="7">
        <v>1010.7</v>
      </c>
      <c r="C206" s="7">
        <f t="shared" si="33"/>
        <v>1901.9000000000003</v>
      </c>
      <c r="D206" s="7">
        <v>1010.7</v>
      </c>
      <c r="E206" s="9">
        <f t="shared" si="32"/>
        <v>1</v>
      </c>
      <c r="F206" s="9">
        <f t="shared" si="34"/>
        <v>1</v>
      </c>
      <c r="G206" s="9">
        <f t="shared" si="37"/>
        <v>1.0145536519386835</v>
      </c>
      <c r="H206" s="9">
        <f t="shared" si="35"/>
        <v>1.8817651132878204</v>
      </c>
      <c r="I206" s="9">
        <f t="shared" si="38"/>
        <v>2.057962128043282</v>
      </c>
      <c r="J206" s="8">
        <f t="shared" si="36"/>
        <v>0</v>
      </c>
      <c r="K206" s="8">
        <f t="shared" si="39"/>
        <v>9.2731973570812976E-2</v>
      </c>
    </row>
    <row r="207" spans="1:11" x14ac:dyDescent="0.3">
      <c r="A207" t="s">
        <v>184</v>
      </c>
      <c r="B207" s="7">
        <v>1010.7</v>
      </c>
      <c r="C207" s="7">
        <f t="shared" si="33"/>
        <v>1901.9000000000003</v>
      </c>
      <c r="D207" s="7">
        <v>1010.7</v>
      </c>
      <c r="E207" s="9">
        <f t="shared" si="32"/>
        <v>1</v>
      </c>
      <c r="F207" s="9">
        <f t="shared" si="34"/>
        <v>1</v>
      </c>
      <c r="G207" s="9">
        <f t="shared" si="37"/>
        <v>1.0143270545209224</v>
      </c>
      <c r="H207" s="9">
        <f t="shared" si="35"/>
        <v>1.8817651132878204</v>
      </c>
      <c r="I207" s="9">
        <f t="shared" si="38"/>
        <v>2.0259200738544574</v>
      </c>
      <c r="J207" s="8">
        <f t="shared" si="36"/>
        <v>0</v>
      </c>
      <c r="K207" s="8">
        <f t="shared" si="39"/>
        <v>9.2731973570812976E-2</v>
      </c>
    </row>
    <row r="208" spans="1:11" x14ac:dyDescent="0.3">
      <c r="A208" t="s">
        <v>185</v>
      </c>
      <c r="B208" s="7">
        <v>1010.7</v>
      </c>
      <c r="C208" s="7">
        <f t="shared" si="33"/>
        <v>1901.9000000000003</v>
      </c>
      <c r="D208" s="7">
        <v>1010.7</v>
      </c>
      <c r="E208" s="9">
        <f t="shared" si="32"/>
        <v>1</v>
      </c>
      <c r="F208" s="9">
        <f t="shared" si="34"/>
        <v>1</v>
      </c>
      <c r="G208" s="9">
        <f t="shared" si="37"/>
        <v>1.0141074050765679</v>
      </c>
      <c r="H208" s="9">
        <f t="shared" si="35"/>
        <v>1.8817651132878204</v>
      </c>
      <c r="I208" s="9">
        <f t="shared" si="38"/>
        <v>1.9948604992657857</v>
      </c>
      <c r="J208" s="8">
        <f t="shared" si="36"/>
        <v>0</v>
      </c>
      <c r="K208" s="8">
        <f t="shared" si="39"/>
        <v>9.2731973570812976E-2</v>
      </c>
    </row>
    <row r="209" spans="1:11" x14ac:dyDescent="0.3">
      <c r="A209" t="s">
        <v>186</v>
      </c>
      <c r="B209" s="7">
        <v>870.4</v>
      </c>
      <c r="C209" s="7">
        <f t="shared" si="33"/>
        <v>1772.8000000000002</v>
      </c>
      <c r="D209" s="7">
        <v>999.5</v>
      </c>
      <c r="E209" s="9">
        <f t="shared" si="32"/>
        <v>0.87083541770885442</v>
      </c>
      <c r="F209" s="9">
        <f t="shared" si="34"/>
        <v>0.95726439140653452</v>
      </c>
      <c r="G209" s="9">
        <f t="shared" si="37"/>
        <v>1.0027832830676433</v>
      </c>
      <c r="H209" s="9">
        <f t="shared" si="35"/>
        <v>1.7605349399185675</v>
      </c>
      <c r="I209" s="9">
        <f t="shared" si="38"/>
        <v>1.8331408875484707</v>
      </c>
      <c r="J209" s="8">
        <f t="shared" si="36"/>
        <v>-6.7879488932120591E-2</v>
      </c>
      <c r="K209" s="8">
        <f t="shared" si="39"/>
        <v>1.8557885665038798E-2</v>
      </c>
    </row>
    <row r="210" spans="1:11" x14ac:dyDescent="0.3">
      <c r="A210" t="s">
        <v>187</v>
      </c>
      <c r="B210" s="7">
        <v>870.4</v>
      </c>
      <c r="C210" s="7">
        <f t="shared" si="33"/>
        <v>1772.8000000000002</v>
      </c>
      <c r="D210" s="7">
        <v>870.4</v>
      </c>
      <c r="E210" s="9">
        <f t="shared" si="32"/>
        <v>1</v>
      </c>
      <c r="F210" s="9">
        <f t="shared" si="34"/>
        <v>0.95518294799694514</v>
      </c>
      <c r="G210" s="9">
        <f t="shared" si="37"/>
        <v>1.0027748902500837</v>
      </c>
      <c r="H210" s="9">
        <f t="shared" si="35"/>
        <v>1.8462820245782132</v>
      </c>
      <c r="I210" s="9">
        <f t="shared" si="38"/>
        <v>1.8276131648353537</v>
      </c>
      <c r="J210" s="8">
        <f t="shared" si="36"/>
        <v>-6.7879488932120591E-2</v>
      </c>
      <c r="K210" s="8">
        <f t="shared" si="39"/>
        <v>1.8557885665038798E-2</v>
      </c>
    </row>
    <row r="211" spans="1:11" x14ac:dyDescent="0.3">
      <c r="A211" t="s">
        <v>188</v>
      </c>
      <c r="B211" s="7">
        <v>870.4</v>
      </c>
      <c r="C211" s="7">
        <f t="shared" si="33"/>
        <v>1772.8000000000002</v>
      </c>
      <c r="D211" s="7">
        <v>870.4</v>
      </c>
      <c r="E211" s="9">
        <f t="shared" si="32"/>
        <v>1</v>
      </c>
      <c r="F211" s="9">
        <f t="shared" si="34"/>
        <v>0.9528883698865086</v>
      </c>
      <c r="G211" s="9">
        <f t="shared" si="37"/>
        <v>1.0027665478963956</v>
      </c>
      <c r="H211" s="9">
        <f t="shared" si="35"/>
        <v>1.9408094004306098</v>
      </c>
      <c r="I211" s="9">
        <f t="shared" si="38"/>
        <v>1.822118678909141</v>
      </c>
      <c r="J211" s="8">
        <f t="shared" si="36"/>
        <v>-6.7879488932120591E-2</v>
      </c>
      <c r="K211" s="8">
        <f t="shared" si="39"/>
        <v>1.8557885665038798E-2</v>
      </c>
    </row>
    <row r="212" spans="1:11" x14ac:dyDescent="0.3">
      <c r="A212" t="s">
        <v>189</v>
      </c>
      <c r="B212" s="11">
        <f>(SUM(B200:B211)/SUM(B176:B187)-1)/24</f>
        <v>3.5011574074073995E-3</v>
      </c>
    </row>
    <row r="213" spans="1:11" x14ac:dyDescent="0.3">
      <c r="A213" t="s">
        <v>190</v>
      </c>
      <c r="B213" s="11">
        <f>(SUM(B200:B211)/SUM(B188:B199)-1)/12</f>
        <v>1.3999461271399505E-2</v>
      </c>
    </row>
    <row r="214" spans="1:11" x14ac:dyDescent="0.3">
      <c r="A214" t="s">
        <v>191</v>
      </c>
      <c r="B214" s="11">
        <f>(SUM(B209:B211)/SUM(B197:B199)-1)/12</f>
        <v>3.5017359032682993E-3</v>
      </c>
    </row>
    <row r="215" spans="1:11" x14ac:dyDescent="0.3">
      <c r="A215" t="s">
        <v>192</v>
      </c>
      <c r="B215" t="str">
        <f>IF(AND(ABS(B212-B213)&lt;$B$3,ABS(B213-B214)&lt;$B$3),"H1",IF(ABS(B212-B213)&gt;=$B$3,IF(ABS(B214-B213)&lt;=ABS(B214-B212),"H2","H2b"),"H3"))</f>
        <v>H2b</v>
      </c>
    </row>
    <row r="217" spans="1:11" x14ac:dyDescent="0.3">
      <c r="A217" s="3" t="s">
        <v>197</v>
      </c>
    </row>
    <row r="218" spans="1:11" x14ac:dyDescent="0.3">
      <c r="A218" t="s">
        <v>153</v>
      </c>
      <c r="B218" s="7">
        <v>700</v>
      </c>
      <c r="C218" s="7">
        <v>1400</v>
      </c>
      <c r="D218" s="7">
        <v>700</v>
      </c>
      <c r="E218" s="9">
        <f t="shared" ref="E218:E253" si="40">B218/D218</f>
        <v>1</v>
      </c>
    </row>
    <row r="219" spans="1:11" x14ac:dyDescent="0.3">
      <c r="A219" t="s">
        <v>154</v>
      </c>
      <c r="B219" s="7">
        <v>700</v>
      </c>
      <c r="C219" s="7">
        <f t="shared" ref="C219:C253" si="41">C218+B219-D219</f>
        <v>1400</v>
      </c>
      <c r="D219" s="7">
        <v>700</v>
      </c>
      <c r="E219" s="9">
        <f t="shared" si="40"/>
        <v>1</v>
      </c>
    </row>
    <row r="220" spans="1:11" x14ac:dyDescent="0.3">
      <c r="A220" t="s">
        <v>155</v>
      </c>
      <c r="B220" s="7">
        <v>700</v>
      </c>
      <c r="C220" s="7">
        <f t="shared" si="41"/>
        <v>1400</v>
      </c>
      <c r="D220" s="7">
        <v>700</v>
      </c>
      <c r="E220" s="9">
        <f t="shared" si="40"/>
        <v>1</v>
      </c>
      <c r="F220" s="9">
        <f t="shared" ref="F220:F253" si="42">SUM(B218:B220)/SUM(D218:D220)</f>
        <v>1</v>
      </c>
      <c r="H220" s="9">
        <f t="shared" ref="H220:H253" si="43">C220/AVERAGE(D218:D220)</f>
        <v>2</v>
      </c>
    </row>
    <row r="221" spans="1:11" x14ac:dyDescent="0.3">
      <c r="A221" t="s">
        <v>156</v>
      </c>
      <c r="B221" s="7">
        <v>700</v>
      </c>
      <c r="C221" s="7">
        <f t="shared" si="41"/>
        <v>1400</v>
      </c>
      <c r="D221" s="7">
        <v>700</v>
      </c>
      <c r="E221" s="9">
        <f t="shared" si="40"/>
        <v>1</v>
      </c>
      <c r="F221" s="9">
        <f t="shared" si="42"/>
        <v>1</v>
      </c>
      <c r="H221" s="9">
        <f t="shared" si="43"/>
        <v>2</v>
      </c>
      <c r="J221" s="8">
        <f t="shared" ref="J221:J253" si="44">C221/C218-1</f>
        <v>0</v>
      </c>
    </row>
    <row r="222" spans="1:11" x14ac:dyDescent="0.3">
      <c r="A222" t="s">
        <v>157</v>
      </c>
      <c r="B222" s="7">
        <v>700</v>
      </c>
      <c r="C222" s="7">
        <f t="shared" si="41"/>
        <v>1400</v>
      </c>
      <c r="D222" s="7">
        <v>700</v>
      </c>
      <c r="E222" s="9">
        <f t="shared" si="40"/>
        <v>1</v>
      </c>
      <c r="F222" s="9">
        <f t="shared" si="42"/>
        <v>1</v>
      </c>
      <c r="H222" s="9">
        <f t="shared" si="43"/>
        <v>2</v>
      </c>
      <c r="J222" s="8">
        <f t="shared" si="44"/>
        <v>0</v>
      </c>
    </row>
    <row r="223" spans="1:11" x14ac:dyDescent="0.3">
      <c r="A223" t="s">
        <v>158</v>
      </c>
      <c r="B223" s="7">
        <v>700</v>
      </c>
      <c r="C223" s="7">
        <f t="shared" si="41"/>
        <v>1400</v>
      </c>
      <c r="D223" s="7">
        <v>700</v>
      </c>
      <c r="E223" s="9">
        <f t="shared" si="40"/>
        <v>1</v>
      </c>
      <c r="F223" s="9">
        <f t="shared" si="42"/>
        <v>1</v>
      </c>
      <c r="H223" s="9">
        <f t="shared" si="43"/>
        <v>2</v>
      </c>
      <c r="J223" s="8">
        <f t="shared" si="44"/>
        <v>0</v>
      </c>
    </row>
    <row r="224" spans="1:11" x14ac:dyDescent="0.3">
      <c r="A224" t="s">
        <v>159</v>
      </c>
      <c r="B224" s="7">
        <v>700</v>
      </c>
      <c r="C224" s="7">
        <f t="shared" si="41"/>
        <v>1400</v>
      </c>
      <c r="D224" s="7">
        <v>700</v>
      </c>
      <c r="E224" s="9">
        <f t="shared" si="40"/>
        <v>1</v>
      </c>
      <c r="F224" s="9">
        <f t="shared" si="42"/>
        <v>1</v>
      </c>
      <c r="H224" s="9">
        <f t="shared" si="43"/>
        <v>2</v>
      </c>
      <c r="J224" s="8">
        <f t="shared" si="44"/>
        <v>0</v>
      </c>
    </row>
    <row r="225" spans="1:11" x14ac:dyDescent="0.3">
      <c r="A225" t="s">
        <v>160</v>
      </c>
      <c r="B225" s="7">
        <v>700</v>
      </c>
      <c r="C225" s="7">
        <f t="shared" si="41"/>
        <v>1400</v>
      </c>
      <c r="D225" s="7">
        <v>700</v>
      </c>
      <c r="E225" s="9">
        <f t="shared" si="40"/>
        <v>1</v>
      </c>
      <c r="F225" s="9">
        <f t="shared" si="42"/>
        <v>1</v>
      </c>
      <c r="H225" s="9">
        <f t="shared" si="43"/>
        <v>2</v>
      </c>
      <c r="J225" s="8">
        <f t="shared" si="44"/>
        <v>0</v>
      </c>
    </row>
    <row r="226" spans="1:11" x14ac:dyDescent="0.3">
      <c r="A226" t="s">
        <v>161</v>
      </c>
      <c r="B226" s="7">
        <v>700</v>
      </c>
      <c r="C226" s="7">
        <f t="shared" si="41"/>
        <v>1400</v>
      </c>
      <c r="D226" s="7">
        <v>700</v>
      </c>
      <c r="E226" s="9">
        <f t="shared" si="40"/>
        <v>1</v>
      </c>
      <c r="F226" s="9">
        <f t="shared" si="42"/>
        <v>1</v>
      </c>
      <c r="H226" s="9">
        <f t="shared" si="43"/>
        <v>2</v>
      </c>
      <c r="J226" s="8">
        <f t="shared" si="44"/>
        <v>0</v>
      </c>
    </row>
    <row r="227" spans="1:11" x14ac:dyDescent="0.3">
      <c r="A227" t="s">
        <v>162</v>
      </c>
      <c r="B227" s="7">
        <v>700</v>
      </c>
      <c r="C227" s="7">
        <f t="shared" si="41"/>
        <v>1400</v>
      </c>
      <c r="D227" s="7">
        <v>700</v>
      </c>
      <c r="E227" s="9">
        <f t="shared" si="40"/>
        <v>1</v>
      </c>
      <c r="F227" s="9">
        <f t="shared" si="42"/>
        <v>1</v>
      </c>
      <c r="H227" s="9">
        <f t="shared" si="43"/>
        <v>2</v>
      </c>
      <c r="J227" s="8">
        <f t="shared" si="44"/>
        <v>0</v>
      </c>
    </row>
    <row r="228" spans="1:11" x14ac:dyDescent="0.3">
      <c r="A228" t="s">
        <v>163</v>
      </c>
      <c r="B228" s="7">
        <v>700</v>
      </c>
      <c r="C228" s="7">
        <f t="shared" si="41"/>
        <v>1400</v>
      </c>
      <c r="D228" s="7">
        <v>700</v>
      </c>
      <c r="E228" s="9">
        <f t="shared" si="40"/>
        <v>1</v>
      </c>
      <c r="F228" s="9">
        <f t="shared" si="42"/>
        <v>1</v>
      </c>
      <c r="H228" s="9">
        <f t="shared" si="43"/>
        <v>2</v>
      </c>
      <c r="J228" s="8">
        <f t="shared" si="44"/>
        <v>0</v>
      </c>
    </row>
    <row r="229" spans="1:11" x14ac:dyDescent="0.3">
      <c r="A229" t="s">
        <v>164</v>
      </c>
      <c r="B229" s="7">
        <v>700</v>
      </c>
      <c r="C229" s="7">
        <f t="shared" si="41"/>
        <v>1400</v>
      </c>
      <c r="D229" s="7">
        <v>700</v>
      </c>
      <c r="E229" s="9">
        <f t="shared" si="40"/>
        <v>1</v>
      </c>
      <c r="F229" s="9">
        <f t="shared" si="42"/>
        <v>1</v>
      </c>
      <c r="G229" s="9">
        <f t="shared" ref="G229:G253" si="45">SUM(B218:B229)/SUM(D218:D229)</f>
        <v>1</v>
      </c>
      <c r="H229" s="9">
        <f t="shared" si="43"/>
        <v>2</v>
      </c>
      <c r="I229" s="9">
        <f t="shared" ref="I229:I253" si="46">C229/AVERAGE(D218:D229)</f>
        <v>2</v>
      </c>
      <c r="J229" s="8">
        <f t="shared" si="44"/>
        <v>0</v>
      </c>
    </row>
    <row r="230" spans="1:11" x14ac:dyDescent="0.3">
      <c r="A230" t="s">
        <v>165</v>
      </c>
      <c r="B230" s="7">
        <v>732.1</v>
      </c>
      <c r="C230" s="7">
        <f t="shared" si="41"/>
        <v>1429.5</v>
      </c>
      <c r="D230" s="7">
        <v>702.6</v>
      </c>
      <c r="E230" s="9">
        <f t="shared" si="40"/>
        <v>1.0419869057785369</v>
      </c>
      <c r="F230" s="9">
        <f t="shared" si="42"/>
        <v>1.014030248264054</v>
      </c>
      <c r="G230" s="9">
        <f t="shared" si="45"/>
        <v>1.003510818080118</v>
      </c>
      <c r="H230" s="9">
        <f t="shared" si="43"/>
        <v>2.0396176162846</v>
      </c>
      <c r="I230" s="9">
        <f t="shared" si="46"/>
        <v>2.0415109608930568</v>
      </c>
      <c r="J230" s="8">
        <f t="shared" si="44"/>
        <v>2.107142857142863E-2</v>
      </c>
      <c r="K230" s="8">
        <f t="shared" ref="K230:K253" si="47">C230/C218-1</f>
        <v>2.107142857142863E-2</v>
      </c>
    </row>
    <row r="231" spans="1:11" x14ac:dyDescent="0.3">
      <c r="A231" t="s">
        <v>166</v>
      </c>
      <c r="B231" s="7">
        <v>732.1</v>
      </c>
      <c r="C231" s="7">
        <f t="shared" si="41"/>
        <v>1429.5</v>
      </c>
      <c r="D231" s="7">
        <v>732.1</v>
      </c>
      <c r="E231" s="9">
        <f t="shared" si="40"/>
        <v>1</v>
      </c>
      <c r="F231" s="9">
        <f t="shared" si="42"/>
        <v>1.0138192720288566</v>
      </c>
      <c r="G231" s="9">
        <f t="shared" si="45"/>
        <v>1.0034974569338566</v>
      </c>
      <c r="H231" s="9">
        <f t="shared" si="43"/>
        <v>2.0089473930763107</v>
      </c>
      <c r="I231" s="9">
        <f t="shared" si="46"/>
        <v>2.0337415675720534</v>
      </c>
      <c r="J231" s="8">
        <f t="shared" si="44"/>
        <v>2.107142857142863E-2</v>
      </c>
      <c r="K231" s="8">
        <f t="shared" si="47"/>
        <v>2.107142857142863E-2</v>
      </c>
    </row>
    <row r="232" spans="1:11" x14ac:dyDescent="0.3">
      <c r="A232" t="s">
        <v>167</v>
      </c>
      <c r="B232" s="7">
        <v>732.1</v>
      </c>
      <c r="C232" s="7">
        <f t="shared" si="41"/>
        <v>1429.5</v>
      </c>
      <c r="D232" s="7">
        <v>732.1</v>
      </c>
      <c r="E232" s="9">
        <f t="shared" si="40"/>
        <v>1</v>
      </c>
      <c r="F232" s="9">
        <f t="shared" si="42"/>
        <v>1.0136145467971203</v>
      </c>
      <c r="G232" s="9">
        <f t="shared" si="45"/>
        <v>1.0034841970992583</v>
      </c>
      <c r="H232" s="9">
        <f t="shared" si="43"/>
        <v>1.9791858962525379</v>
      </c>
      <c r="I232" s="9">
        <f t="shared" si="46"/>
        <v>2.026031086124628</v>
      </c>
      <c r="J232" s="8">
        <f t="shared" si="44"/>
        <v>2.107142857142863E-2</v>
      </c>
      <c r="K232" s="8">
        <f t="shared" si="47"/>
        <v>2.107142857142863E-2</v>
      </c>
    </row>
    <row r="233" spans="1:11" x14ac:dyDescent="0.3">
      <c r="A233" t="s">
        <v>168</v>
      </c>
      <c r="B233" s="7">
        <v>732.1</v>
      </c>
      <c r="C233" s="7">
        <f t="shared" si="41"/>
        <v>1429.5</v>
      </c>
      <c r="D233" s="7">
        <v>732.1</v>
      </c>
      <c r="E233" s="9">
        <f t="shared" si="40"/>
        <v>1</v>
      </c>
      <c r="F233" s="9">
        <f t="shared" si="42"/>
        <v>1</v>
      </c>
      <c r="G233" s="9">
        <f t="shared" si="45"/>
        <v>1.0034710374283731</v>
      </c>
      <c r="H233" s="9">
        <f t="shared" si="43"/>
        <v>1.9526021035377681</v>
      </c>
      <c r="I233" s="9">
        <f t="shared" si="46"/>
        <v>2.018378849027521</v>
      </c>
      <c r="J233" s="8">
        <f t="shared" si="44"/>
        <v>0</v>
      </c>
      <c r="K233" s="8">
        <f t="shared" si="47"/>
        <v>2.107142857142863E-2</v>
      </c>
    </row>
    <row r="234" spans="1:11" x14ac:dyDescent="0.3">
      <c r="A234" t="s">
        <v>169</v>
      </c>
      <c r="B234" s="7">
        <v>732.1</v>
      </c>
      <c r="C234" s="7">
        <f t="shared" si="41"/>
        <v>1429.5</v>
      </c>
      <c r="D234" s="7">
        <v>732.1</v>
      </c>
      <c r="E234" s="9">
        <f t="shared" si="40"/>
        <v>1</v>
      </c>
      <c r="F234" s="9">
        <f t="shared" si="42"/>
        <v>1</v>
      </c>
      <c r="G234" s="9">
        <f t="shared" si="45"/>
        <v>1.0034579767905287</v>
      </c>
      <c r="H234" s="9">
        <f t="shared" si="43"/>
        <v>1.9526021035377681</v>
      </c>
      <c r="I234" s="9">
        <f t="shared" si="46"/>
        <v>2.0107841988043602</v>
      </c>
      <c r="J234" s="8">
        <f t="shared" si="44"/>
        <v>0</v>
      </c>
      <c r="K234" s="8">
        <f t="shared" si="47"/>
        <v>2.107142857142863E-2</v>
      </c>
    </row>
    <row r="235" spans="1:11" x14ac:dyDescent="0.3">
      <c r="A235" t="s">
        <v>170</v>
      </c>
      <c r="B235" s="7">
        <v>732.1</v>
      </c>
      <c r="C235" s="7">
        <f t="shared" si="41"/>
        <v>1429.5</v>
      </c>
      <c r="D235" s="7">
        <v>732.1</v>
      </c>
      <c r="E235" s="9">
        <f t="shared" si="40"/>
        <v>1</v>
      </c>
      <c r="F235" s="9">
        <f t="shared" si="42"/>
        <v>1</v>
      </c>
      <c r="G235" s="9">
        <f t="shared" si="45"/>
        <v>1.0034450140720066</v>
      </c>
      <c r="H235" s="9">
        <f t="shared" si="43"/>
        <v>1.9526021035377681</v>
      </c>
      <c r="I235" s="9">
        <f t="shared" si="46"/>
        <v>2.0032464878373482</v>
      </c>
      <c r="J235" s="8">
        <f t="shared" si="44"/>
        <v>0</v>
      </c>
      <c r="K235" s="8">
        <f t="shared" si="47"/>
        <v>2.107142857142863E-2</v>
      </c>
    </row>
    <row r="236" spans="1:11" x14ac:dyDescent="0.3">
      <c r="A236" t="s">
        <v>171</v>
      </c>
      <c r="B236" s="7">
        <v>732.1</v>
      </c>
      <c r="C236" s="7">
        <f t="shared" si="41"/>
        <v>1429.5</v>
      </c>
      <c r="D236" s="7">
        <v>732.1</v>
      </c>
      <c r="E236" s="9">
        <f t="shared" si="40"/>
        <v>1</v>
      </c>
      <c r="F236" s="9">
        <f t="shared" si="42"/>
        <v>1</v>
      </c>
      <c r="G236" s="9">
        <f t="shared" si="45"/>
        <v>1.003432148175726</v>
      </c>
      <c r="H236" s="9">
        <f t="shared" si="43"/>
        <v>1.9526021035377681</v>
      </c>
      <c r="I236" s="9">
        <f t="shared" si="46"/>
        <v>1.9957650781831715</v>
      </c>
      <c r="J236" s="8">
        <f t="shared" si="44"/>
        <v>0</v>
      </c>
      <c r="K236" s="8">
        <f t="shared" si="47"/>
        <v>2.107142857142863E-2</v>
      </c>
    </row>
    <row r="237" spans="1:11" x14ac:dyDescent="0.3">
      <c r="A237" t="s">
        <v>172</v>
      </c>
      <c r="B237" s="7">
        <v>732.1</v>
      </c>
      <c r="C237" s="7">
        <f t="shared" si="41"/>
        <v>1429.5</v>
      </c>
      <c r="D237" s="7">
        <v>732.1</v>
      </c>
      <c r="E237" s="9">
        <f t="shared" si="40"/>
        <v>1</v>
      </c>
      <c r="F237" s="9">
        <f t="shared" si="42"/>
        <v>1</v>
      </c>
      <c r="G237" s="9">
        <f t="shared" si="45"/>
        <v>1.0034193780209335</v>
      </c>
      <c r="H237" s="9">
        <f t="shared" si="43"/>
        <v>1.9526021035377681</v>
      </c>
      <c r="I237" s="9">
        <f t="shared" si="46"/>
        <v>1.9883393413930197</v>
      </c>
      <c r="J237" s="8">
        <f t="shared" si="44"/>
        <v>0</v>
      </c>
      <c r="K237" s="8">
        <f t="shared" si="47"/>
        <v>2.107142857142863E-2</v>
      </c>
    </row>
    <row r="238" spans="1:11" x14ac:dyDescent="0.3">
      <c r="A238" t="s">
        <v>173</v>
      </c>
      <c r="B238" s="7">
        <v>732.1</v>
      </c>
      <c r="C238" s="7">
        <f t="shared" si="41"/>
        <v>1429.5</v>
      </c>
      <c r="D238" s="7">
        <v>732.1</v>
      </c>
      <c r="E238" s="9">
        <f t="shared" si="40"/>
        <v>1</v>
      </c>
      <c r="F238" s="9">
        <f t="shared" si="42"/>
        <v>1</v>
      </c>
      <c r="G238" s="9">
        <f t="shared" si="45"/>
        <v>1.0034067025429014</v>
      </c>
      <c r="H238" s="9">
        <f t="shared" si="43"/>
        <v>1.9526021035377681</v>
      </c>
      <c r="I238" s="9">
        <f t="shared" si="46"/>
        <v>1.9809686583366051</v>
      </c>
      <c r="J238" s="8">
        <f t="shared" si="44"/>
        <v>0</v>
      </c>
      <c r="K238" s="8">
        <f t="shared" si="47"/>
        <v>2.107142857142863E-2</v>
      </c>
    </row>
    <row r="239" spans="1:11" x14ac:dyDescent="0.3">
      <c r="A239" t="s">
        <v>174</v>
      </c>
      <c r="B239" s="7">
        <v>732.1</v>
      </c>
      <c r="C239" s="7">
        <f t="shared" si="41"/>
        <v>1429.5</v>
      </c>
      <c r="D239" s="7">
        <v>732.1</v>
      </c>
      <c r="E239" s="9">
        <f t="shared" si="40"/>
        <v>1</v>
      </c>
      <c r="F239" s="9">
        <f t="shared" si="42"/>
        <v>1</v>
      </c>
      <c r="G239" s="9">
        <f t="shared" si="45"/>
        <v>1.0033941206926307</v>
      </c>
      <c r="H239" s="9">
        <f t="shared" si="43"/>
        <v>1.9526021035377681</v>
      </c>
      <c r="I239" s="9">
        <f t="shared" si="46"/>
        <v>1.9736524190300864</v>
      </c>
      <c r="J239" s="8">
        <f t="shared" si="44"/>
        <v>0</v>
      </c>
      <c r="K239" s="8">
        <f t="shared" si="47"/>
        <v>2.107142857142863E-2</v>
      </c>
    </row>
    <row r="240" spans="1:11" x14ac:dyDescent="0.3">
      <c r="A240" t="s">
        <v>175</v>
      </c>
      <c r="B240" s="7">
        <v>732.1</v>
      </c>
      <c r="C240" s="7">
        <f t="shared" si="41"/>
        <v>1429.5</v>
      </c>
      <c r="D240" s="7">
        <v>732.1</v>
      </c>
      <c r="E240" s="9">
        <f t="shared" si="40"/>
        <v>1</v>
      </c>
      <c r="F240" s="9">
        <f t="shared" si="42"/>
        <v>1</v>
      </c>
      <c r="G240" s="9">
        <f t="shared" si="45"/>
        <v>1.0033816314365629</v>
      </c>
      <c r="H240" s="9">
        <f t="shared" si="43"/>
        <v>1.9526021035377681</v>
      </c>
      <c r="I240" s="9">
        <f t="shared" si="46"/>
        <v>1.9663900224677882</v>
      </c>
      <c r="J240" s="8">
        <f t="shared" si="44"/>
        <v>0</v>
      </c>
      <c r="K240" s="8">
        <f t="shared" si="47"/>
        <v>2.107142857142863E-2</v>
      </c>
    </row>
    <row r="241" spans="1:11" x14ac:dyDescent="0.3">
      <c r="A241" t="s">
        <v>176</v>
      </c>
      <c r="B241" s="7">
        <v>732.1</v>
      </c>
      <c r="C241" s="7">
        <f t="shared" si="41"/>
        <v>1429.5</v>
      </c>
      <c r="D241" s="7">
        <v>732.1</v>
      </c>
      <c r="E241" s="9">
        <f t="shared" si="40"/>
        <v>1</v>
      </c>
      <c r="F241" s="9">
        <f t="shared" si="42"/>
        <v>1</v>
      </c>
      <c r="G241" s="9">
        <f t="shared" si="45"/>
        <v>1.0033692337562958</v>
      </c>
      <c r="H241" s="9">
        <f t="shared" si="43"/>
        <v>1.9526021035377681</v>
      </c>
      <c r="I241" s="9">
        <f t="shared" si="46"/>
        <v>1.9591808764576213</v>
      </c>
      <c r="J241" s="8">
        <f t="shared" si="44"/>
        <v>0</v>
      </c>
      <c r="K241" s="8">
        <f t="shared" si="47"/>
        <v>2.107142857142863E-2</v>
      </c>
    </row>
    <row r="242" spans="1:11" x14ac:dyDescent="0.3">
      <c r="A242" t="s">
        <v>177</v>
      </c>
      <c r="B242" s="7">
        <v>691.1</v>
      </c>
      <c r="C242" s="7">
        <f t="shared" si="41"/>
        <v>1391.8</v>
      </c>
      <c r="D242" s="7">
        <v>728.8</v>
      </c>
      <c r="E242" s="9">
        <f t="shared" si="40"/>
        <v>0.94827113062568613</v>
      </c>
      <c r="F242" s="9">
        <f t="shared" si="42"/>
        <v>0.98280893752849985</v>
      </c>
      <c r="G242" s="9">
        <f t="shared" si="45"/>
        <v>0.99570707933362956</v>
      </c>
      <c r="H242" s="9">
        <f t="shared" si="43"/>
        <v>1.9039671682626538</v>
      </c>
      <c r="I242" s="9">
        <f t="shared" si="46"/>
        <v>1.9018207904895292</v>
      </c>
      <c r="J242" s="8">
        <f t="shared" si="44"/>
        <v>-2.6372857642532388E-2</v>
      </c>
      <c r="K242" s="8">
        <f t="shared" si="47"/>
        <v>-2.6372857642532388E-2</v>
      </c>
    </row>
    <row r="243" spans="1:11" x14ac:dyDescent="0.3">
      <c r="A243" t="s">
        <v>178</v>
      </c>
      <c r="B243" s="7">
        <v>691.1</v>
      </c>
      <c r="C243" s="7">
        <f t="shared" si="41"/>
        <v>1391.8000000000002</v>
      </c>
      <c r="D243" s="7">
        <v>691.1</v>
      </c>
      <c r="E243" s="9">
        <f t="shared" si="40"/>
        <v>1</v>
      </c>
      <c r="F243" s="9">
        <f t="shared" si="42"/>
        <v>0.98248141263940525</v>
      </c>
      <c r="G243" s="9">
        <f t="shared" si="45"/>
        <v>0.99568694299214056</v>
      </c>
      <c r="H243" s="9">
        <f t="shared" si="43"/>
        <v>1.9402416356877326</v>
      </c>
      <c r="I243" s="9">
        <f t="shared" si="46"/>
        <v>1.9107414568293883</v>
      </c>
      <c r="J243" s="8">
        <f t="shared" si="44"/>
        <v>-2.6372857642532277E-2</v>
      </c>
      <c r="K243" s="8">
        <f t="shared" si="47"/>
        <v>-2.6372857642532277E-2</v>
      </c>
    </row>
    <row r="244" spans="1:11" x14ac:dyDescent="0.3">
      <c r="A244" t="s">
        <v>179</v>
      </c>
      <c r="B244" s="7">
        <v>691.1</v>
      </c>
      <c r="C244" s="7">
        <f t="shared" si="41"/>
        <v>1391.8000000000002</v>
      </c>
      <c r="D244" s="7">
        <v>691.1</v>
      </c>
      <c r="E244" s="9">
        <f t="shared" si="40"/>
        <v>1</v>
      </c>
      <c r="F244" s="9">
        <f t="shared" si="42"/>
        <v>0.98214116532449081</v>
      </c>
      <c r="G244" s="9">
        <f t="shared" si="45"/>
        <v>0.99566661685766511</v>
      </c>
      <c r="H244" s="9">
        <f t="shared" si="43"/>
        <v>1.9779251539554716</v>
      </c>
      <c r="I244" s="9">
        <f t="shared" si="46"/>
        <v>1.919746203979356</v>
      </c>
      <c r="J244" s="8">
        <f t="shared" si="44"/>
        <v>-2.6372857642532277E-2</v>
      </c>
      <c r="K244" s="8">
        <f t="shared" si="47"/>
        <v>-2.6372857642532277E-2</v>
      </c>
    </row>
    <row r="245" spans="1:11" x14ac:dyDescent="0.3">
      <c r="A245" t="s">
        <v>180</v>
      </c>
      <c r="B245" s="7">
        <v>691.1</v>
      </c>
      <c r="C245" s="7">
        <f t="shared" si="41"/>
        <v>1391.8000000000002</v>
      </c>
      <c r="D245" s="7">
        <v>691.1</v>
      </c>
      <c r="E245" s="9">
        <f t="shared" si="40"/>
        <v>1</v>
      </c>
      <c r="F245" s="9">
        <f t="shared" si="42"/>
        <v>1</v>
      </c>
      <c r="G245" s="9">
        <f t="shared" si="45"/>
        <v>0.99564609823418693</v>
      </c>
      <c r="H245" s="9">
        <f t="shared" si="43"/>
        <v>2.0138908985675013</v>
      </c>
      <c r="I245" s="9">
        <f t="shared" si="46"/>
        <v>1.9288362263105012</v>
      </c>
      <c r="J245" s="8">
        <f t="shared" si="44"/>
        <v>0</v>
      </c>
      <c r="K245" s="8">
        <f t="shared" si="47"/>
        <v>-2.6372857642532277E-2</v>
      </c>
    </row>
    <row r="246" spans="1:11" x14ac:dyDescent="0.3">
      <c r="A246" t="s">
        <v>181</v>
      </c>
      <c r="B246" s="7">
        <v>691.1</v>
      </c>
      <c r="C246" s="7">
        <f t="shared" si="41"/>
        <v>1391.8000000000002</v>
      </c>
      <c r="D246" s="7">
        <v>691.1</v>
      </c>
      <c r="E246" s="9">
        <f t="shared" si="40"/>
        <v>1</v>
      </c>
      <c r="F246" s="9">
        <f t="shared" si="42"/>
        <v>1</v>
      </c>
      <c r="G246" s="9">
        <f t="shared" si="45"/>
        <v>0.99562538437438364</v>
      </c>
      <c r="H246" s="9">
        <f t="shared" si="43"/>
        <v>2.0138908985675013</v>
      </c>
      <c r="I246" s="9">
        <f t="shared" si="46"/>
        <v>1.9380127409229626</v>
      </c>
      <c r="J246" s="8">
        <f t="shared" si="44"/>
        <v>0</v>
      </c>
      <c r="K246" s="8">
        <f t="shared" si="47"/>
        <v>-2.6372857642532277E-2</v>
      </c>
    </row>
    <row r="247" spans="1:11" x14ac:dyDescent="0.3">
      <c r="A247" t="s">
        <v>182</v>
      </c>
      <c r="B247" s="7">
        <v>691.1</v>
      </c>
      <c r="C247" s="7">
        <f t="shared" si="41"/>
        <v>1391.8000000000002</v>
      </c>
      <c r="D247" s="7">
        <v>691.1</v>
      </c>
      <c r="E247" s="9">
        <f t="shared" si="40"/>
        <v>1</v>
      </c>
      <c r="F247" s="9">
        <f t="shared" si="42"/>
        <v>1</v>
      </c>
      <c r="G247" s="9">
        <f t="shared" si="45"/>
        <v>0.99560447247840145</v>
      </c>
      <c r="H247" s="9">
        <f t="shared" si="43"/>
        <v>2.0138908985675013</v>
      </c>
      <c r="I247" s="9">
        <f t="shared" si="46"/>
        <v>1.9472769881892058</v>
      </c>
      <c r="J247" s="8">
        <f t="shared" si="44"/>
        <v>0</v>
      </c>
      <c r="K247" s="8">
        <f t="shared" si="47"/>
        <v>-2.6372857642532277E-2</v>
      </c>
    </row>
    <row r="248" spans="1:11" x14ac:dyDescent="0.3">
      <c r="A248" t="s">
        <v>183</v>
      </c>
      <c r="B248" s="7">
        <v>691.1</v>
      </c>
      <c r="C248" s="7">
        <f t="shared" si="41"/>
        <v>1391.8000000000002</v>
      </c>
      <c r="D248" s="7">
        <v>691.1</v>
      </c>
      <c r="E248" s="9">
        <f t="shared" si="40"/>
        <v>1</v>
      </c>
      <c r="F248" s="9">
        <f t="shared" si="42"/>
        <v>1</v>
      </c>
      <c r="G248" s="9">
        <f t="shared" si="45"/>
        <v>0.9955833596925926</v>
      </c>
      <c r="H248" s="9">
        <f t="shared" si="43"/>
        <v>2.0138908985675013</v>
      </c>
      <c r="I248" s="9">
        <f t="shared" si="46"/>
        <v>1.956630232312937</v>
      </c>
      <c r="J248" s="8">
        <f t="shared" si="44"/>
        <v>0</v>
      </c>
      <c r="K248" s="8">
        <f t="shared" si="47"/>
        <v>-2.6372857642532277E-2</v>
      </c>
    </row>
    <row r="249" spans="1:11" x14ac:dyDescent="0.3">
      <c r="A249" t="s">
        <v>184</v>
      </c>
      <c r="B249" s="7">
        <v>691.1</v>
      </c>
      <c r="C249" s="7">
        <f t="shared" si="41"/>
        <v>1391.8000000000002</v>
      </c>
      <c r="D249" s="7">
        <v>691.1</v>
      </c>
      <c r="E249" s="9">
        <f t="shared" si="40"/>
        <v>1</v>
      </c>
      <c r="F249" s="9">
        <f t="shared" si="42"/>
        <v>1</v>
      </c>
      <c r="G249" s="9">
        <f t="shared" si="45"/>
        <v>0.99556204310821805</v>
      </c>
      <c r="H249" s="9">
        <f t="shared" si="43"/>
        <v>2.0138908985675013</v>
      </c>
      <c r="I249" s="9">
        <f t="shared" si="46"/>
        <v>1.9660737619042015</v>
      </c>
      <c r="J249" s="8">
        <f t="shared" si="44"/>
        <v>0</v>
      </c>
      <c r="K249" s="8">
        <f t="shared" si="47"/>
        <v>-2.6372857642532277E-2</v>
      </c>
    </row>
    <row r="250" spans="1:11" x14ac:dyDescent="0.3">
      <c r="A250" t="s">
        <v>185</v>
      </c>
      <c r="B250" s="7">
        <v>691.1</v>
      </c>
      <c r="C250" s="7">
        <f t="shared" si="41"/>
        <v>1391.8000000000002</v>
      </c>
      <c r="D250" s="7">
        <v>691.1</v>
      </c>
      <c r="E250" s="9">
        <f t="shared" si="40"/>
        <v>1</v>
      </c>
      <c r="F250" s="9">
        <f t="shared" si="42"/>
        <v>1</v>
      </c>
      <c r="G250" s="9">
        <f t="shared" si="45"/>
        <v>0.99554051976011082</v>
      </c>
      <c r="H250" s="9">
        <f t="shared" si="43"/>
        <v>2.0138908985675013</v>
      </c>
      <c r="I250" s="9">
        <f t="shared" si="46"/>
        <v>1.9756088905712155</v>
      </c>
      <c r="J250" s="8">
        <f t="shared" si="44"/>
        <v>0</v>
      </c>
      <c r="K250" s="8">
        <f t="shared" si="47"/>
        <v>-2.6372857642532277E-2</v>
      </c>
    </row>
    <row r="251" spans="1:11" x14ac:dyDescent="0.3">
      <c r="A251" t="s">
        <v>186</v>
      </c>
      <c r="B251" s="7">
        <v>995.6</v>
      </c>
      <c r="C251" s="7">
        <f t="shared" si="41"/>
        <v>1671.9</v>
      </c>
      <c r="D251" s="7">
        <v>715.5</v>
      </c>
      <c r="E251" s="9">
        <f t="shared" si="40"/>
        <v>1.3914744933612859</v>
      </c>
      <c r="F251" s="9">
        <f t="shared" si="42"/>
        <v>1.1335271964532585</v>
      </c>
      <c r="G251" s="9">
        <f t="shared" si="45"/>
        <v>1.028729569886101</v>
      </c>
      <c r="H251" s="9">
        <f t="shared" si="43"/>
        <v>2.3910473375601855</v>
      </c>
      <c r="I251" s="9">
        <f t="shared" si="46"/>
        <v>2.3778696976520917</v>
      </c>
      <c r="J251" s="8">
        <f t="shared" si="44"/>
        <v>0.20125017962350911</v>
      </c>
      <c r="K251" s="8">
        <f t="shared" si="47"/>
        <v>0.16956977964323205</v>
      </c>
    </row>
    <row r="252" spans="1:11" x14ac:dyDescent="0.3">
      <c r="A252" t="s">
        <v>187</v>
      </c>
      <c r="B252" s="7">
        <v>995.6</v>
      </c>
      <c r="C252" s="7">
        <f t="shared" si="41"/>
        <v>1671.9</v>
      </c>
      <c r="D252" s="7">
        <v>995.6</v>
      </c>
      <c r="E252" s="9">
        <f t="shared" si="40"/>
        <v>1</v>
      </c>
      <c r="F252" s="9">
        <f t="shared" si="42"/>
        <v>1.1166014486720508</v>
      </c>
      <c r="G252" s="9">
        <f t="shared" si="45"/>
        <v>1.0278595071717544</v>
      </c>
      <c r="H252" s="9">
        <f t="shared" si="43"/>
        <v>2.0879610357172593</v>
      </c>
      <c r="I252" s="9">
        <f t="shared" si="46"/>
        <v>2.305856932695844</v>
      </c>
      <c r="J252" s="8">
        <f t="shared" si="44"/>
        <v>0.20125017962350911</v>
      </c>
      <c r="K252" s="8">
        <f t="shared" si="47"/>
        <v>0.16956977964323205</v>
      </c>
    </row>
    <row r="253" spans="1:11" x14ac:dyDescent="0.3">
      <c r="A253" t="s">
        <v>188</v>
      </c>
      <c r="B253" s="7">
        <v>995.6</v>
      </c>
      <c r="C253" s="7">
        <f t="shared" si="41"/>
        <v>1671.9</v>
      </c>
      <c r="D253" s="7">
        <v>995.6</v>
      </c>
      <c r="E253" s="9">
        <f t="shared" si="40"/>
        <v>1</v>
      </c>
      <c r="F253" s="9">
        <f t="shared" si="42"/>
        <v>1.1034839472420293</v>
      </c>
      <c r="G253" s="9">
        <f t="shared" si="45"/>
        <v>1.0270405943576186</v>
      </c>
      <c r="H253" s="9">
        <f t="shared" si="43"/>
        <v>1.8530683119666016</v>
      </c>
      <c r="I253" s="9">
        <f t="shared" si="46"/>
        <v>2.2380777082426957</v>
      </c>
      <c r="J253" s="8">
        <f t="shared" si="44"/>
        <v>0.20125017962350911</v>
      </c>
      <c r="K253" s="8">
        <f t="shared" si="47"/>
        <v>0.16956977964323205</v>
      </c>
    </row>
    <row r="254" spans="1:11" x14ac:dyDescent="0.3">
      <c r="A254" t="s">
        <v>189</v>
      </c>
      <c r="B254" s="11">
        <f>(SUM(B242:B253)/SUM(B218:B229)-1)/24</f>
        <v>4.0014880952381109E-3</v>
      </c>
    </row>
    <row r="255" spans="1:11" x14ac:dyDescent="0.3">
      <c r="A255" t="s">
        <v>190</v>
      </c>
      <c r="B255" s="11">
        <f>(SUM(B242:B253)/SUM(B230:B241)-1)/12</f>
        <v>3.9982015207394306E-3</v>
      </c>
    </row>
    <row r="256" spans="1:11" x14ac:dyDescent="0.3">
      <c r="A256" t="s">
        <v>191</v>
      </c>
      <c r="B256" s="11">
        <f>(SUM(B251:B253)/SUM(B239:B241)-1)/12</f>
        <v>2.9993625643127075E-2</v>
      </c>
    </row>
    <row r="257" spans="1:11" x14ac:dyDescent="0.3">
      <c r="A257" t="s">
        <v>192</v>
      </c>
      <c r="B257" t="str">
        <f>IF(AND(ABS(B254-B255)&lt;$B$3,ABS(B255-B256)&lt;$B$3),"H1",IF(ABS(B254-B255)&gt;=$B$3,IF(ABS(B256-B255)&lt;=ABS(B256-B254),"H2","H2b"),"H3"))</f>
        <v>H3</v>
      </c>
    </row>
    <row r="259" spans="1:11" x14ac:dyDescent="0.3">
      <c r="A259" s="3" t="s">
        <v>198</v>
      </c>
    </row>
    <row r="260" spans="1:11" x14ac:dyDescent="0.3">
      <c r="A260" t="s">
        <v>153</v>
      </c>
      <c r="B260" s="7">
        <v>500</v>
      </c>
      <c r="C260" s="7">
        <v>1000</v>
      </c>
      <c r="D260" s="7">
        <v>500</v>
      </c>
      <c r="E260" s="9">
        <f t="shared" ref="E260:E295" si="48">B260/D260</f>
        <v>1</v>
      </c>
    </row>
    <row r="261" spans="1:11" x14ac:dyDescent="0.3">
      <c r="A261" t="s">
        <v>154</v>
      </c>
      <c r="B261" s="7">
        <v>500</v>
      </c>
      <c r="C261" s="7">
        <f t="shared" ref="C261:C295" si="49">C260+B261-D261</f>
        <v>1000</v>
      </c>
      <c r="D261" s="7">
        <v>500</v>
      </c>
      <c r="E261" s="9">
        <f t="shared" si="48"/>
        <v>1</v>
      </c>
    </row>
    <row r="262" spans="1:11" x14ac:dyDescent="0.3">
      <c r="A262" t="s">
        <v>155</v>
      </c>
      <c r="B262" s="7">
        <v>500</v>
      </c>
      <c r="C262" s="7">
        <f t="shared" si="49"/>
        <v>1000</v>
      </c>
      <c r="D262" s="7">
        <v>500</v>
      </c>
      <c r="E262" s="9">
        <f t="shared" si="48"/>
        <v>1</v>
      </c>
      <c r="F262" s="9">
        <f t="shared" ref="F262:F295" si="50">SUM(B260:B262)/SUM(D260:D262)</f>
        <v>1</v>
      </c>
      <c r="H262" s="9">
        <f t="shared" ref="H262:H295" si="51">C262/AVERAGE(D260:D262)</f>
        <v>2</v>
      </c>
    </row>
    <row r="263" spans="1:11" x14ac:dyDescent="0.3">
      <c r="A263" t="s">
        <v>156</v>
      </c>
      <c r="B263" s="7">
        <v>500</v>
      </c>
      <c r="C263" s="7">
        <f t="shared" si="49"/>
        <v>1000</v>
      </c>
      <c r="D263" s="7">
        <v>500</v>
      </c>
      <c r="E263" s="9">
        <f t="shared" si="48"/>
        <v>1</v>
      </c>
      <c r="F263" s="9">
        <f t="shared" si="50"/>
        <v>1</v>
      </c>
      <c r="H263" s="9">
        <f t="shared" si="51"/>
        <v>2</v>
      </c>
      <c r="J263" s="8">
        <f t="shared" ref="J263:J295" si="52">C263/C260-1</f>
        <v>0</v>
      </c>
    </row>
    <row r="264" spans="1:11" x14ac:dyDescent="0.3">
      <c r="A264" t="s">
        <v>157</v>
      </c>
      <c r="B264" s="7">
        <v>500</v>
      </c>
      <c r="C264" s="7">
        <f t="shared" si="49"/>
        <v>1000</v>
      </c>
      <c r="D264" s="7">
        <v>500</v>
      </c>
      <c r="E264" s="9">
        <f t="shared" si="48"/>
        <v>1</v>
      </c>
      <c r="F264" s="9">
        <f t="shared" si="50"/>
        <v>1</v>
      </c>
      <c r="H264" s="9">
        <f t="shared" si="51"/>
        <v>2</v>
      </c>
      <c r="J264" s="8">
        <f t="shared" si="52"/>
        <v>0</v>
      </c>
    </row>
    <row r="265" spans="1:11" x14ac:dyDescent="0.3">
      <c r="A265" t="s">
        <v>158</v>
      </c>
      <c r="B265" s="7">
        <v>500</v>
      </c>
      <c r="C265" s="7">
        <f t="shared" si="49"/>
        <v>1000</v>
      </c>
      <c r="D265" s="7">
        <v>500</v>
      </c>
      <c r="E265" s="9">
        <f t="shared" si="48"/>
        <v>1</v>
      </c>
      <c r="F265" s="9">
        <f t="shared" si="50"/>
        <v>1</v>
      </c>
      <c r="H265" s="9">
        <f t="shared" si="51"/>
        <v>2</v>
      </c>
      <c r="J265" s="8">
        <f t="shared" si="52"/>
        <v>0</v>
      </c>
    </row>
    <row r="266" spans="1:11" x14ac:dyDescent="0.3">
      <c r="A266" t="s">
        <v>159</v>
      </c>
      <c r="B266" s="7">
        <v>500</v>
      </c>
      <c r="C266" s="7">
        <f t="shared" si="49"/>
        <v>1000</v>
      </c>
      <c r="D266" s="7">
        <v>500</v>
      </c>
      <c r="E266" s="9">
        <f t="shared" si="48"/>
        <v>1</v>
      </c>
      <c r="F266" s="9">
        <f t="shared" si="50"/>
        <v>1</v>
      </c>
      <c r="H266" s="9">
        <f t="shared" si="51"/>
        <v>2</v>
      </c>
      <c r="J266" s="8">
        <f t="shared" si="52"/>
        <v>0</v>
      </c>
    </row>
    <row r="267" spans="1:11" x14ac:dyDescent="0.3">
      <c r="A267" t="s">
        <v>160</v>
      </c>
      <c r="B267" s="7">
        <v>500</v>
      </c>
      <c r="C267" s="7">
        <f t="shared" si="49"/>
        <v>1000</v>
      </c>
      <c r="D267" s="7">
        <v>500</v>
      </c>
      <c r="E267" s="9">
        <f t="shared" si="48"/>
        <v>1</v>
      </c>
      <c r="F267" s="9">
        <f t="shared" si="50"/>
        <v>1</v>
      </c>
      <c r="H267" s="9">
        <f t="shared" si="51"/>
        <v>2</v>
      </c>
      <c r="J267" s="8">
        <f t="shared" si="52"/>
        <v>0</v>
      </c>
    </row>
    <row r="268" spans="1:11" x14ac:dyDescent="0.3">
      <c r="A268" t="s">
        <v>161</v>
      </c>
      <c r="B268" s="7">
        <v>500</v>
      </c>
      <c r="C268" s="7">
        <f t="shared" si="49"/>
        <v>1000</v>
      </c>
      <c r="D268" s="7">
        <v>500</v>
      </c>
      <c r="E268" s="9">
        <f t="shared" si="48"/>
        <v>1</v>
      </c>
      <c r="F268" s="9">
        <f t="shared" si="50"/>
        <v>1</v>
      </c>
      <c r="H268" s="9">
        <f t="shared" si="51"/>
        <v>2</v>
      </c>
      <c r="J268" s="8">
        <f t="shared" si="52"/>
        <v>0</v>
      </c>
    </row>
    <row r="269" spans="1:11" x14ac:dyDescent="0.3">
      <c r="A269" t="s">
        <v>162</v>
      </c>
      <c r="B269" s="7">
        <v>500</v>
      </c>
      <c r="C269" s="7">
        <f t="shared" si="49"/>
        <v>1000</v>
      </c>
      <c r="D269" s="7">
        <v>500</v>
      </c>
      <c r="E269" s="9">
        <f t="shared" si="48"/>
        <v>1</v>
      </c>
      <c r="F269" s="9">
        <f t="shared" si="50"/>
        <v>1</v>
      </c>
      <c r="H269" s="9">
        <f t="shared" si="51"/>
        <v>2</v>
      </c>
      <c r="J269" s="8">
        <f t="shared" si="52"/>
        <v>0</v>
      </c>
    </row>
    <row r="270" spans="1:11" x14ac:dyDescent="0.3">
      <c r="A270" t="s">
        <v>163</v>
      </c>
      <c r="B270" s="7">
        <v>500</v>
      </c>
      <c r="C270" s="7">
        <f t="shared" si="49"/>
        <v>1000</v>
      </c>
      <c r="D270" s="7">
        <v>500</v>
      </c>
      <c r="E270" s="9">
        <f t="shared" si="48"/>
        <v>1</v>
      </c>
      <c r="F270" s="9">
        <f t="shared" si="50"/>
        <v>1</v>
      </c>
      <c r="H270" s="9">
        <f t="shared" si="51"/>
        <v>2</v>
      </c>
      <c r="J270" s="8">
        <f t="shared" si="52"/>
        <v>0</v>
      </c>
    </row>
    <row r="271" spans="1:11" x14ac:dyDescent="0.3">
      <c r="A271" t="s">
        <v>164</v>
      </c>
      <c r="B271" s="7">
        <v>500</v>
      </c>
      <c r="C271" s="7">
        <f t="shared" si="49"/>
        <v>1000</v>
      </c>
      <c r="D271" s="7">
        <v>500</v>
      </c>
      <c r="E271" s="9">
        <f t="shared" si="48"/>
        <v>1</v>
      </c>
      <c r="F271" s="9">
        <f t="shared" si="50"/>
        <v>1</v>
      </c>
      <c r="G271" s="9">
        <f t="shared" ref="G271:G295" si="53">SUM(B260:B271)/SUM(D260:D271)</f>
        <v>1</v>
      </c>
      <c r="H271" s="9">
        <f t="shared" si="51"/>
        <v>2</v>
      </c>
      <c r="I271" s="9">
        <f t="shared" ref="I271:I295" si="54">C271/AVERAGE(D260:D271)</f>
        <v>2</v>
      </c>
      <c r="J271" s="8">
        <f t="shared" si="52"/>
        <v>0</v>
      </c>
    </row>
    <row r="272" spans="1:11" x14ac:dyDescent="0.3">
      <c r="A272" t="s">
        <v>165</v>
      </c>
      <c r="B272" s="7">
        <v>510</v>
      </c>
      <c r="C272" s="7">
        <f t="shared" si="49"/>
        <v>1009.2</v>
      </c>
      <c r="D272" s="7">
        <v>500.8</v>
      </c>
      <c r="E272" s="9">
        <f t="shared" si="48"/>
        <v>1.0183706070287539</v>
      </c>
      <c r="F272" s="9">
        <f t="shared" si="50"/>
        <v>1.006130063965885</v>
      </c>
      <c r="G272" s="9">
        <f t="shared" si="53"/>
        <v>1.0015331289161444</v>
      </c>
      <c r="H272" s="9">
        <f t="shared" si="51"/>
        <v>2.0173240938166312</v>
      </c>
      <c r="I272" s="9">
        <f t="shared" si="54"/>
        <v>2.0181309158778831</v>
      </c>
      <c r="J272" s="8">
        <f t="shared" si="52"/>
        <v>9.200000000000097E-3</v>
      </c>
      <c r="K272" s="8">
        <f t="shared" ref="K272:K295" si="55">C272/C260-1</f>
        <v>9.200000000000097E-3</v>
      </c>
    </row>
    <row r="273" spans="1:11" x14ac:dyDescent="0.3">
      <c r="A273" t="s">
        <v>166</v>
      </c>
      <c r="B273" s="7">
        <v>510</v>
      </c>
      <c r="C273" s="7">
        <f t="shared" si="49"/>
        <v>1009.2</v>
      </c>
      <c r="D273" s="7">
        <v>510</v>
      </c>
      <c r="E273" s="9">
        <f t="shared" si="48"/>
        <v>1</v>
      </c>
      <c r="F273" s="9">
        <f t="shared" si="50"/>
        <v>1.0060894890124437</v>
      </c>
      <c r="G273" s="9">
        <f t="shared" si="53"/>
        <v>1.0015305782924069</v>
      </c>
      <c r="H273" s="9">
        <f t="shared" si="51"/>
        <v>2.0039714058776807</v>
      </c>
      <c r="I273" s="9">
        <f t="shared" si="54"/>
        <v>2.0147734078658415</v>
      </c>
      <c r="J273" s="8">
        <f t="shared" si="52"/>
        <v>9.200000000000097E-3</v>
      </c>
      <c r="K273" s="8">
        <f t="shared" si="55"/>
        <v>9.200000000000097E-3</v>
      </c>
    </row>
    <row r="274" spans="1:11" x14ac:dyDescent="0.3">
      <c r="A274" t="s">
        <v>167</v>
      </c>
      <c r="B274" s="7">
        <v>510</v>
      </c>
      <c r="C274" s="7">
        <f t="shared" si="49"/>
        <v>1009.2</v>
      </c>
      <c r="D274" s="7">
        <v>510</v>
      </c>
      <c r="E274" s="9">
        <f t="shared" si="48"/>
        <v>1</v>
      </c>
      <c r="F274" s="9">
        <f t="shared" si="50"/>
        <v>1.0060494476591268</v>
      </c>
      <c r="G274" s="9">
        <f t="shared" si="53"/>
        <v>1.0015280361413765</v>
      </c>
      <c r="H274" s="9">
        <f t="shared" si="51"/>
        <v>1.9907943187795898</v>
      </c>
      <c r="I274" s="9">
        <f t="shared" si="54"/>
        <v>2.011427052883338</v>
      </c>
      <c r="J274" s="8">
        <f t="shared" si="52"/>
        <v>9.200000000000097E-3</v>
      </c>
      <c r="K274" s="8">
        <f t="shared" si="55"/>
        <v>9.200000000000097E-3</v>
      </c>
    </row>
    <row r="275" spans="1:11" x14ac:dyDescent="0.3">
      <c r="A275" t="s">
        <v>168</v>
      </c>
      <c r="B275" s="7">
        <v>510</v>
      </c>
      <c r="C275" s="7">
        <f t="shared" si="49"/>
        <v>1009.2</v>
      </c>
      <c r="D275" s="7">
        <v>510</v>
      </c>
      <c r="E275" s="9">
        <f t="shared" si="48"/>
        <v>1</v>
      </c>
      <c r="F275" s="9">
        <f t="shared" si="50"/>
        <v>1</v>
      </c>
      <c r="G275" s="9">
        <f t="shared" si="53"/>
        <v>1.001525502420906</v>
      </c>
      <c r="H275" s="9">
        <f t="shared" si="51"/>
        <v>1.9788235294117649</v>
      </c>
      <c r="I275" s="9">
        <f t="shared" si="54"/>
        <v>2.0080917954500235</v>
      </c>
      <c r="J275" s="8">
        <f t="shared" si="52"/>
        <v>0</v>
      </c>
      <c r="K275" s="8">
        <f t="shared" si="55"/>
        <v>9.200000000000097E-3</v>
      </c>
    </row>
    <row r="276" spans="1:11" x14ac:dyDescent="0.3">
      <c r="A276" t="s">
        <v>169</v>
      </c>
      <c r="B276" s="7">
        <v>510</v>
      </c>
      <c r="C276" s="7">
        <f t="shared" si="49"/>
        <v>1009.2</v>
      </c>
      <c r="D276" s="7">
        <v>510</v>
      </c>
      <c r="E276" s="9">
        <f t="shared" si="48"/>
        <v>1</v>
      </c>
      <c r="F276" s="9">
        <f t="shared" si="50"/>
        <v>1</v>
      </c>
      <c r="G276" s="9">
        <f t="shared" si="53"/>
        <v>1.0015229770891272</v>
      </c>
      <c r="H276" s="9">
        <f t="shared" si="51"/>
        <v>1.9788235294117649</v>
      </c>
      <c r="I276" s="9">
        <f t="shared" si="54"/>
        <v>2.0047675804529201</v>
      </c>
      <c r="J276" s="8">
        <f t="shared" si="52"/>
        <v>0</v>
      </c>
      <c r="K276" s="8">
        <f t="shared" si="55"/>
        <v>9.200000000000097E-3</v>
      </c>
    </row>
    <row r="277" spans="1:11" x14ac:dyDescent="0.3">
      <c r="A277" t="s">
        <v>170</v>
      </c>
      <c r="B277" s="7">
        <v>510</v>
      </c>
      <c r="C277" s="7">
        <f t="shared" si="49"/>
        <v>1009.2</v>
      </c>
      <c r="D277" s="7">
        <v>510</v>
      </c>
      <c r="E277" s="9">
        <f t="shared" si="48"/>
        <v>1</v>
      </c>
      <c r="F277" s="9">
        <f t="shared" si="50"/>
        <v>1</v>
      </c>
      <c r="G277" s="9">
        <f t="shared" si="53"/>
        <v>1.001520460104449</v>
      </c>
      <c r="H277" s="9">
        <f t="shared" si="51"/>
        <v>1.9788235294117649</v>
      </c>
      <c r="I277" s="9">
        <f t="shared" si="54"/>
        <v>2.0014543531433859</v>
      </c>
      <c r="J277" s="8">
        <f t="shared" si="52"/>
        <v>0</v>
      </c>
      <c r="K277" s="8">
        <f t="shared" si="55"/>
        <v>9.200000000000097E-3</v>
      </c>
    </row>
    <row r="278" spans="1:11" x14ac:dyDescent="0.3">
      <c r="A278" t="s">
        <v>171</v>
      </c>
      <c r="B278" s="7">
        <v>510</v>
      </c>
      <c r="C278" s="7">
        <f t="shared" si="49"/>
        <v>1009.2</v>
      </c>
      <c r="D278" s="7">
        <v>510</v>
      </c>
      <c r="E278" s="9">
        <f t="shared" si="48"/>
        <v>1</v>
      </c>
      <c r="F278" s="9">
        <f t="shared" si="50"/>
        <v>1</v>
      </c>
      <c r="G278" s="9">
        <f t="shared" si="53"/>
        <v>1.0015179514255543</v>
      </c>
      <c r="H278" s="9">
        <f t="shared" si="51"/>
        <v>1.9788235294117649</v>
      </c>
      <c r="I278" s="9">
        <f t="shared" si="54"/>
        <v>1.9981520591341078</v>
      </c>
      <c r="J278" s="8">
        <f t="shared" si="52"/>
        <v>0</v>
      </c>
      <c r="K278" s="8">
        <f t="shared" si="55"/>
        <v>9.200000000000097E-3</v>
      </c>
    </row>
    <row r="279" spans="1:11" x14ac:dyDescent="0.3">
      <c r="A279" t="s">
        <v>172</v>
      </c>
      <c r="B279" s="7">
        <v>510</v>
      </c>
      <c r="C279" s="7">
        <f t="shared" si="49"/>
        <v>1009.2</v>
      </c>
      <c r="D279" s="7">
        <v>510</v>
      </c>
      <c r="E279" s="9">
        <f t="shared" si="48"/>
        <v>1</v>
      </c>
      <c r="F279" s="9">
        <f t="shared" si="50"/>
        <v>1</v>
      </c>
      <c r="G279" s="9">
        <f t="shared" si="53"/>
        <v>1.0015154510113988</v>
      </c>
      <c r="H279" s="9">
        <f t="shared" si="51"/>
        <v>1.9788235294117649</v>
      </c>
      <c r="I279" s="9">
        <f t="shared" si="54"/>
        <v>1.9948606443961256</v>
      </c>
      <c r="J279" s="8">
        <f t="shared" si="52"/>
        <v>0</v>
      </c>
      <c r="K279" s="8">
        <f t="shared" si="55"/>
        <v>9.200000000000097E-3</v>
      </c>
    </row>
    <row r="280" spans="1:11" x14ac:dyDescent="0.3">
      <c r="A280" t="s">
        <v>173</v>
      </c>
      <c r="B280" s="7">
        <v>510</v>
      </c>
      <c r="C280" s="7">
        <f t="shared" si="49"/>
        <v>1009.2</v>
      </c>
      <c r="D280" s="7">
        <v>510</v>
      </c>
      <c r="E280" s="9">
        <f t="shared" si="48"/>
        <v>1</v>
      </c>
      <c r="F280" s="9">
        <f t="shared" si="50"/>
        <v>1</v>
      </c>
      <c r="G280" s="9">
        <f t="shared" si="53"/>
        <v>1.0015129588212077</v>
      </c>
      <c r="H280" s="9">
        <f t="shared" si="51"/>
        <v>1.9788235294117649</v>
      </c>
      <c r="I280" s="9">
        <f t="shared" si="54"/>
        <v>1.9915800552558873</v>
      </c>
      <c r="J280" s="8">
        <f t="shared" si="52"/>
        <v>0</v>
      </c>
      <c r="K280" s="8">
        <f t="shared" si="55"/>
        <v>9.200000000000097E-3</v>
      </c>
    </row>
    <row r="281" spans="1:11" x14ac:dyDescent="0.3">
      <c r="A281" t="s">
        <v>174</v>
      </c>
      <c r="B281" s="7">
        <v>510</v>
      </c>
      <c r="C281" s="7">
        <f t="shared" si="49"/>
        <v>1009.2</v>
      </c>
      <c r="D281" s="7">
        <v>510</v>
      </c>
      <c r="E281" s="9">
        <f t="shared" si="48"/>
        <v>1</v>
      </c>
      <c r="F281" s="9">
        <f t="shared" si="50"/>
        <v>1</v>
      </c>
      <c r="G281" s="9">
        <f t="shared" si="53"/>
        <v>1.0015104748144743</v>
      </c>
      <c r="H281" s="9">
        <f t="shared" si="51"/>
        <v>1.9788235294117649</v>
      </c>
      <c r="I281" s="9">
        <f t="shared" si="54"/>
        <v>1.9883102383923295</v>
      </c>
      <c r="J281" s="8">
        <f t="shared" si="52"/>
        <v>0</v>
      </c>
      <c r="K281" s="8">
        <f t="shared" si="55"/>
        <v>9.200000000000097E-3</v>
      </c>
    </row>
    <row r="282" spans="1:11" x14ac:dyDescent="0.3">
      <c r="A282" t="s">
        <v>175</v>
      </c>
      <c r="B282" s="7">
        <v>510</v>
      </c>
      <c r="C282" s="7">
        <f t="shared" si="49"/>
        <v>1009.2</v>
      </c>
      <c r="D282" s="7">
        <v>510</v>
      </c>
      <c r="E282" s="9">
        <f t="shared" si="48"/>
        <v>1</v>
      </c>
      <c r="F282" s="9">
        <f t="shared" si="50"/>
        <v>1</v>
      </c>
      <c r="G282" s="9">
        <f t="shared" si="53"/>
        <v>1.0015079989509572</v>
      </c>
      <c r="H282" s="9">
        <f t="shared" si="51"/>
        <v>1.9788235294117649</v>
      </c>
      <c r="I282" s="9">
        <f t="shared" si="54"/>
        <v>1.985051140833989</v>
      </c>
      <c r="J282" s="8">
        <f t="shared" si="52"/>
        <v>0</v>
      </c>
      <c r="K282" s="8">
        <f t="shared" si="55"/>
        <v>9.200000000000097E-3</v>
      </c>
    </row>
    <row r="283" spans="1:11" x14ac:dyDescent="0.3">
      <c r="A283" t="s">
        <v>176</v>
      </c>
      <c r="B283" s="7">
        <v>510</v>
      </c>
      <c r="C283" s="7">
        <f t="shared" si="49"/>
        <v>1009.2</v>
      </c>
      <c r="D283" s="7">
        <v>510</v>
      </c>
      <c r="E283" s="9">
        <f t="shared" si="48"/>
        <v>1</v>
      </c>
      <c r="F283" s="9">
        <f t="shared" si="50"/>
        <v>1</v>
      </c>
      <c r="G283" s="9">
        <f t="shared" si="53"/>
        <v>1.0015055311906789</v>
      </c>
      <c r="H283" s="9">
        <f t="shared" si="51"/>
        <v>1.9788235294117649</v>
      </c>
      <c r="I283" s="9">
        <f t="shared" si="54"/>
        <v>1.9818027099561433</v>
      </c>
      <c r="J283" s="8">
        <f t="shared" si="52"/>
        <v>0</v>
      </c>
      <c r="K283" s="8">
        <f t="shared" si="55"/>
        <v>9.200000000000097E-3</v>
      </c>
    </row>
    <row r="284" spans="1:11" x14ac:dyDescent="0.3">
      <c r="A284" t="s">
        <v>177</v>
      </c>
      <c r="B284" s="7">
        <v>520.4</v>
      </c>
      <c r="C284" s="7">
        <f t="shared" si="49"/>
        <v>1018.8</v>
      </c>
      <c r="D284" s="7">
        <v>510.8</v>
      </c>
      <c r="E284" s="9">
        <f t="shared" si="48"/>
        <v>1.0187940485512921</v>
      </c>
      <c r="F284" s="9">
        <f t="shared" si="50"/>
        <v>1.0062712307290307</v>
      </c>
      <c r="G284" s="9">
        <f t="shared" si="53"/>
        <v>1.0015684224284407</v>
      </c>
      <c r="H284" s="9">
        <f t="shared" si="51"/>
        <v>1.9966030833551085</v>
      </c>
      <c r="I284" s="9">
        <f t="shared" si="54"/>
        <v>1.9973859626192654</v>
      </c>
      <c r="J284" s="8">
        <f t="shared" si="52"/>
        <v>9.512485136741855E-3</v>
      </c>
      <c r="K284" s="8">
        <f t="shared" si="55"/>
        <v>9.512485136741855E-3</v>
      </c>
    </row>
    <row r="285" spans="1:11" x14ac:dyDescent="0.3">
      <c r="A285" t="s">
        <v>178</v>
      </c>
      <c r="B285" s="7">
        <v>520.4</v>
      </c>
      <c r="C285" s="7">
        <f t="shared" si="49"/>
        <v>1018.7999999999998</v>
      </c>
      <c r="D285" s="7">
        <v>520.4</v>
      </c>
      <c r="E285" s="9">
        <f t="shared" si="48"/>
        <v>1</v>
      </c>
      <c r="F285" s="9">
        <f t="shared" si="50"/>
        <v>1.0062289125356867</v>
      </c>
      <c r="G285" s="9">
        <f t="shared" si="53"/>
        <v>1.0015657620041754</v>
      </c>
      <c r="H285" s="9">
        <f t="shared" si="51"/>
        <v>1.9831300285491826</v>
      </c>
      <c r="I285" s="9">
        <f t="shared" si="54"/>
        <v>1.9939979123173275</v>
      </c>
      <c r="J285" s="8">
        <f t="shared" si="52"/>
        <v>9.512485136741855E-3</v>
      </c>
      <c r="K285" s="8">
        <f t="shared" si="55"/>
        <v>9.512485136741855E-3</v>
      </c>
    </row>
    <row r="286" spans="1:11" x14ac:dyDescent="0.3">
      <c r="A286" t="s">
        <v>179</v>
      </c>
      <c r="B286" s="7">
        <v>520.4</v>
      </c>
      <c r="C286" s="7">
        <f t="shared" si="49"/>
        <v>1018.7999999999998</v>
      </c>
      <c r="D286" s="7">
        <v>520.4</v>
      </c>
      <c r="E286" s="9">
        <f t="shared" si="48"/>
        <v>1</v>
      </c>
      <c r="F286" s="9">
        <f t="shared" si="50"/>
        <v>1.0061871616395979</v>
      </c>
      <c r="G286" s="9">
        <f t="shared" si="53"/>
        <v>1.0015631105900742</v>
      </c>
      <c r="H286" s="9">
        <f t="shared" si="51"/>
        <v>1.9698375870069604</v>
      </c>
      <c r="I286" s="9">
        <f t="shared" si="54"/>
        <v>1.9906213364595544</v>
      </c>
      <c r="J286" s="8">
        <f t="shared" si="52"/>
        <v>9.512485136741855E-3</v>
      </c>
      <c r="K286" s="8">
        <f t="shared" si="55"/>
        <v>9.512485136741855E-3</v>
      </c>
    </row>
    <row r="287" spans="1:11" x14ac:dyDescent="0.3">
      <c r="A287" t="s">
        <v>180</v>
      </c>
      <c r="B287" s="7">
        <v>520.4</v>
      </c>
      <c r="C287" s="7">
        <f t="shared" si="49"/>
        <v>1018.7999999999998</v>
      </c>
      <c r="D287" s="7">
        <v>520.4</v>
      </c>
      <c r="E287" s="9">
        <f t="shared" si="48"/>
        <v>1</v>
      </c>
      <c r="F287" s="9">
        <f t="shared" si="50"/>
        <v>1</v>
      </c>
      <c r="G287" s="9">
        <f t="shared" si="53"/>
        <v>1.001560468140442</v>
      </c>
      <c r="H287" s="9">
        <f t="shared" si="51"/>
        <v>1.9577248270561105</v>
      </c>
      <c r="I287" s="9">
        <f t="shared" si="54"/>
        <v>1.9872561768530557</v>
      </c>
      <c r="J287" s="8">
        <f t="shared" si="52"/>
        <v>0</v>
      </c>
      <c r="K287" s="8">
        <f t="shared" si="55"/>
        <v>9.512485136741855E-3</v>
      </c>
    </row>
    <row r="288" spans="1:11" x14ac:dyDescent="0.3">
      <c r="A288" t="s">
        <v>181</v>
      </c>
      <c r="B288" s="7">
        <v>520.4</v>
      </c>
      <c r="C288" s="7">
        <f t="shared" si="49"/>
        <v>1018.7999999999998</v>
      </c>
      <c r="D288" s="7">
        <v>520.4</v>
      </c>
      <c r="E288" s="9">
        <f t="shared" si="48"/>
        <v>1</v>
      </c>
      <c r="F288" s="9">
        <f t="shared" si="50"/>
        <v>1</v>
      </c>
      <c r="G288" s="9">
        <f t="shared" si="53"/>
        <v>1.0015578346098923</v>
      </c>
      <c r="H288" s="9">
        <f t="shared" si="51"/>
        <v>1.9577248270561105</v>
      </c>
      <c r="I288" s="9">
        <f t="shared" si="54"/>
        <v>1.9839023756977803</v>
      </c>
      <c r="J288" s="8">
        <f t="shared" si="52"/>
        <v>0</v>
      </c>
      <c r="K288" s="8">
        <f t="shared" si="55"/>
        <v>9.512485136741855E-3</v>
      </c>
    </row>
    <row r="289" spans="1:11" x14ac:dyDescent="0.3">
      <c r="A289" t="s">
        <v>182</v>
      </c>
      <c r="B289" s="7">
        <v>520.4</v>
      </c>
      <c r="C289" s="7">
        <f t="shared" si="49"/>
        <v>1018.7999999999998</v>
      </c>
      <c r="D289" s="7">
        <v>520.4</v>
      </c>
      <c r="E289" s="9">
        <f t="shared" si="48"/>
        <v>1</v>
      </c>
      <c r="F289" s="9">
        <f t="shared" si="50"/>
        <v>1</v>
      </c>
      <c r="G289" s="9">
        <f t="shared" si="53"/>
        <v>1.0015552099533436</v>
      </c>
      <c r="H289" s="9">
        <f t="shared" si="51"/>
        <v>1.9577248270561105</v>
      </c>
      <c r="I289" s="9">
        <f t="shared" si="54"/>
        <v>1.9805598755832035</v>
      </c>
      <c r="J289" s="8">
        <f t="shared" si="52"/>
        <v>0</v>
      </c>
      <c r="K289" s="8">
        <f t="shared" si="55"/>
        <v>9.512485136741855E-3</v>
      </c>
    </row>
    <row r="290" spans="1:11" x14ac:dyDescent="0.3">
      <c r="A290" t="s">
        <v>183</v>
      </c>
      <c r="B290" s="7">
        <v>520.4</v>
      </c>
      <c r="C290" s="7">
        <f t="shared" si="49"/>
        <v>1018.7999999999998</v>
      </c>
      <c r="D290" s="7">
        <v>520.4</v>
      </c>
      <c r="E290" s="9">
        <f t="shared" si="48"/>
        <v>1</v>
      </c>
      <c r="F290" s="9">
        <f t="shared" si="50"/>
        <v>1</v>
      </c>
      <c r="G290" s="9">
        <f t="shared" si="53"/>
        <v>1.0015525941260188</v>
      </c>
      <c r="H290" s="9">
        <f t="shared" si="51"/>
        <v>1.9577248270561105</v>
      </c>
      <c r="I290" s="9">
        <f t="shared" si="54"/>
        <v>1.9772286194850566</v>
      </c>
      <c r="J290" s="8">
        <f t="shared" si="52"/>
        <v>0</v>
      </c>
      <c r="K290" s="8">
        <f t="shared" si="55"/>
        <v>9.512485136741855E-3</v>
      </c>
    </row>
    <row r="291" spans="1:11" x14ac:dyDescent="0.3">
      <c r="A291" t="s">
        <v>184</v>
      </c>
      <c r="B291" s="7">
        <v>520.4</v>
      </c>
      <c r="C291" s="7">
        <f t="shared" si="49"/>
        <v>1018.7999999999998</v>
      </c>
      <c r="D291" s="7">
        <v>520.4</v>
      </c>
      <c r="E291" s="9">
        <f t="shared" si="48"/>
        <v>1</v>
      </c>
      <c r="F291" s="9">
        <f t="shared" si="50"/>
        <v>1</v>
      </c>
      <c r="G291" s="9">
        <f t="shared" si="53"/>
        <v>1.001549987083441</v>
      </c>
      <c r="H291" s="9">
        <f t="shared" si="51"/>
        <v>1.9577248270561105</v>
      </c>
      <c r="I291" s="9">
        <f t="shared" si="54"/>
        <v>1.9739085507620771</v>
      </c>
      <c r="J291" s="8">
        <f t="shared" si="52"/>
        <v>0</v>
      </c>
      <c r="K291" s="8">
        <f t="shared" si="55"/>
        <v>9.512485136741855E-3</v>
      </c>
    </row>
    <row r="292" spans="1:11" x14ac:dyDescent="0.3">
      <c r="A292" t="s">
        <v>185</v>
      </c>
      <c r="B292" s="7">
        <v>520.4</v>
      </c>
      <c r="C292" s="7">
        <f t="shared" si="49"/>
        <v>1018.7999999999998</v>
      </c>
      <c r="D292" s="7">
        <v>520.4</v>
      </c>
      <c r="E292" s="9">
        <f t="shared" si="48"/>
        <v>1</v>
      </c>
      <c r="F292" s="9">
        <f t="shared" si="50"/>
        <v>1</v>
      </c>
      <c r="G292" s="9">
        <f t="shared" si="53"/>
        <v>1.0015473887814315</v>
      </c>
      <c r="H292" s="9">
        <f t="shared" si="51"/>
        <v>1.9577248270561105</v>
      </c>
      <c r="I292" s="9">
        <f t="shared" si="54"/>
        <v>1.9705996131528047</v>
      </c>
      <c r="J292" s="8">
        <f t="shared" si="52"/>
        <v>0</v>
      </c>
      <c r="K292" s="8">
        <f t="shared" si="55"/>
        <v>9.512485136741855E-3</v>
      </c>
    </row>
    <row r="293" spans="1:11" x14ac:dyDescent="0.3">
      <c r="A293" t="s">
        <v>186</v>
      </c>
      <c r="B293" s="7">
        <v>520.4</v>
      </c>
      <c r="C293" s="7">
        <f t="shared" si="49"/>
        <v>1018.7999999999998</v>
      </c>
      <c r="D293" s="7">
        <v>520.4</v>
      </c>
      <c r="E293" s="9">
        <f t="shared" si="48"/>
        <v>1</v>
      </c>
      <c r="F293" s="9">
        <f t="shared" si="50"/>
        <v>1</v>
      </c>
      <c r="G293" s="9">
        <f t="shared" si="53"/>
        <v>1.0015447991761071</v>
      </c>
      <c r="H293" s="9">
        <f t="shared" si="51"/>
        <v>1.9577248270561105</v>
      </c>
      <c r="I293" s="9">
        <f t="shared" si="54"/>
        <v>1.9673017507723998</v>
      </c>
      <c r="J293" s="8">
        <f t="shared" si="52"/>
        <v>0</v>
      </c>
      <c r="K293" s="8">
        <f t="shared" si="55"/>
        <v>9.512485136741855E-3</v>
      </c>
    </row>
    <row r="294" spans="1:11" x14ac:dyDescent="0.3">
      <c r="A294" t="s">
        <v>187</v>
      </c>
      <c r="B294" s="7">
        <v>520.4</v>
      </c>
      <c r="C294" s="7">
        <f t="shared" si="49"/>
        <v>1018.7999999999998</v>
      </c>
      <c r="D294" s="7">
        <v>520.4</v>
      </c>
      <c r="E294" s="9">
        <f t="shared" si="48"/>
        <v>1</v>
      </c>
      <c r="F294" s="9">
        <f t="shared" si="50"/>
        <v>1</v>
      </c>
      <c r="G294" s="9">
        <f t="shared" si="53"/>
        <v>1.0015422182238787</v>
      </c>
      <c r="H294" s="9">
        <f t="shared" si="51"/>
        <v>1.9577248270561105</v>
      </c>
      <c r="I294" s="9">
        <f t="shared" si="54"/>
        <v>1.9640149081094975</v>
      </c>
      <c r="J294" s="8">
        <f t="shared" si="52"/>
        <v>0</v>
      </c>
      <c r="K294" s="8">
        <f t="shared" si="55"/>
        <v>9.512485136741855E-3</v>
      </c>
    </row>
    <row r="295" spans="1:11" x14ac:dyDescent="0.3">
      <c r="A295" t="s">
        <v>188</v>
      </c>
      <c r="B295" s="7">
        <v>520.4</v>
      </c>
      <c r="C295" s="7">
        <f t="shared" si="49"/>
        <v>1018.7999999999998</v>
      </c>
      <c r="D295" s="7">
        <v>520.4</v>
      </c>
      <c r="E295" s="9">
        <f t="shared" si="48"/>
        <v>1</v>
      </c>
      <c r="F295" s="9">
        <f t="shared" si="50"/>
        <v>1</v>
      </c>
      <c r="G295" s="9">
        <f t="shared" si="53"/>
        <v>1.0015396458814472</v>
      </c>
      <c r="H295" s="9">
        <f t="shared" si="51"/>
        <v>1.9577248270561105</v>
      </c>
      <c r="I295" s="9">
        <f t="shared" si="54"/>
        <v>1.9607390300230947</v>
      </c>
      <c r="J295" s="8">
        <f t="shared" si="52"/>
        <v>0</v>
      </c>
      <c r="K295" s="8">
        <f t="shared" si="55"/>
        <v>9.512485136741855E-3</v>
      </c>
    </row>
    <row r="296" spans="1:11" x14ac:dyDescent="0.3">
      <c r="A296" t="s">
        <v>189</v>
      </c>
      <c r="B296" s="11">
        <f>(SUM(B284:B295)/SUM(B260:B271)-1)/24</f>
        <v>1.6999999999999886E-3</v>
      </c>
    </row>
    <row r="297" spans="1:11" x14ac:dyDescent="0.3">
      <c r="A297" t="s">
        <v>190</v>
      </c>
      <c r="B297" s="11">
        <f>(SUM(B284:B295)/SUM(B272:B283)-1)/12</f>
        <v>1.6993464052287299E-3</v>
      </c>
    </row>
    <row r="298" spans="1:11" x14ac:dyDescent="0.3">
      <c r="A298" t="s">
        <v>191</v>
      </c>
      <c r="B298" s="11">
        <f>(SUM(B293:B295)/SUM(B281:B283)-1)/12</f>
        <v>1.6993464052287484E-3</v>
      </c>
    </row>
    <row r="299" spans="1:11" x14ac:dyDescent="0.3">
      <c r="A299" t="s">
        <v>192</v>
      </c>
      <c r="B299" t="str">
        <f>IF(AND(ABS(B296-B297)&lt;$B$3,ABS(B297-B298)&lt;$B$3),"H1",IF(ABS(B296-B297)&gt;=$B$3,IF(ABS(B298-B297)&lt;=ABS(B298-B296),"H2","H2b"),"H3"))</f>
        <v>H1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Mode d'emploi</vt:lpstr>
      <vt:lpstr>Glossaire</vt:lpstr>
      <vt:lpstr>Graphiques</vt:lpstr>
      <vt:lpstr>Pipeline</vt:lpstr>
      <vt:lpstr>Synthèse</vt:lpstr>
      <vt:lpstr>Signaux de demande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laurent perier</cp:lastModifiedBy>
  <dcterms:created xsi:type="dcterms:W3CDTF">2026-09-27T17:05:50Z</dcterms:created>
  <dcterms:modified xsi:type="dcterms:W3CDTF">2026-09-27T17:22:02Z</dcterms:modified>
</cp:coreProperties>
</file>